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/>
  <c r="P16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<sst xmlns="http://schemas.openxmlformats.org/spreadsheetml/2006/main" count="332" uniqueCount="88">
  <si>
    <t>Наименование СПК и КФХ</t>
  </si>
  <si>
    <t>Фураж-ных коров</t>
  </si>
  <si>
    <t>вал. надой с начала года,ц</t>
  </si>
  <si>
    <t xml:space="preserve">З а       д е н ь               </t>
  </si>
  <si>
    <t>зачет с начала года,ц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</si>
  <si>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</si>
  <si>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</si>
  <si>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</si>
  <si>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</si>
  <si>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</si>
  <si>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</si>
  <si>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</si>
  <si>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</si>
  <si>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</si>
  <si>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</si>
  <si>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2020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</si>
  <si>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</si>
  <si>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</si>
  <si>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</si>
  <si>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</si>
  <si>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</si>
  <si>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</si>
  <si>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</si>
  <si>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</si>
  <si>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</si>
  <si>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</si>
  <si>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</si>
  <si>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</si>
  <si>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</si>
  <si>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</si>
  <si>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</si>
  <si>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</si>
  <si>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</si>
  <si>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</si>
  <si>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</si>
  <si>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</si>
  <si>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</si>
  <si>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</si>
  <si>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</si>
  <si>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</si>
  <si>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</si>
  <si>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</si>
  <si>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</si>
  <si>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</si>
  <si>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</si>
  <si>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</si>
  <si>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</si>
  <si>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</si>
  <si>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</si>
  <si>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</si>
  <si>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</si>
  <si>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</si>
  <si>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</si>
  <si>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</si>
  <si>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</si>
  <si>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</si>
  <si>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</si>
  <si>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</si>
  <si>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</si>
  <si>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3,26</t>
  </si>
  <si>
    <r>
      <t xml:space="preserve">в а  л, ц              </t>
    </r>
    <r>
      <rPr>
        <sz val="8"/>
        <rFont val="Arial Narrow"/>
        <family val="2"/>
        <charset val="204"/>
      </rPr>
      <t>2021г  2020г.</t>
    </r>
  </si>
  <si>
    <r>
      <t xml:space="preserve">зачет, </t>
    </r>
    <r>
      <rPr>
        <sz val="8"/>
        <rFont val="Arial Narrow"/>
        <family val="2"/>
        <charset val="204"/>
      </rPr>
      <t>ц     2021г.  2020г.</t>
    </r>
  </si>
  <si>
    <t>5</t>
  </si>
  <si>
    <t>47</t>
  </si>
  <si>
    <t>15</t>
  </si>
  <si>
    <t>13</t>
  </si>
  <si>
    <t>7</t>
  </si>
  <si>
    <t>телок с 01.10.21</t>
  </si>
  <si>
    <t>Надой н/т коров на 01.12. 2021</t>
  </si>
  <si>
    <t>2768</t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</si>
  <si>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2021г. 2020г.</t>
    </r>
  </si>
  <si>
    <t>,</t>
  </si>
  <si>
    <t>18</t>
  </si>
  <si>
    <t>0-0</t>
  </si>
  <si>
    <t>Иванов  В.М.</t>
  </si>
  <si>
    <t>2022</t>
  </si>
  <si>
    <t>1-1</t>
  </si>
  <si>
    <t>271</t>
  </si>
  <si>
    <t>8</t>
  </si>
  <si>
    <t>9</t>
  </si>
  <si>
    <t>25</t>
  </si>
  <si>
    <t>20</t>
  </si>
  <si>
    <t>29</t>
  </si>
  <si>
    <t>67</t>
  </si>
  <si>
    <t>118</t>
  </si>
  <si>
    <t>157</t>
  </si>
  <si>
    <t>СВОДКА ПО НАДОЮ МОЛОКА ЗА 20.01.2022 года</t>
  </si>
  <si>
    <t>3,44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</si>
</sst>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O14" sqref="O1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32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2</v>
      </c>
      <c r="D4" s="114" t="s">
        <v>3</v>
      </c>
      <c r="E4" s="115"/>
      <c r="F4" s="115"/>
      <c r="G4" s="115"/>
      <c r="H4" s="115"/>
      <c r="I4" s="116"/>
      <c r="J4" s="110" t="s">
        <v>4</v>
      </c>
      <c r="K4" s="117" t="s">
        <v>5</v>
      </c>
      <c r="L4" s="110" t="s">
        <v>6</v>
      </c>
      <c r="M4" s="110" t="s">
        <v>7</v>
      </c>
      <c r="N4" s="129" t="s">
        <v>8</v>
      </c>
      <c r="O4" s="130"/>
      <c r="P4" s="110" t="s">
        <v>58</v>
      </c>
      <c r="Q4" s="112" t="s">
        <v>9</v>
      </c>
      <c r="R4" s="113"/>
      <c r="S4" s="114" t="s">
        <v>10</v>
      </c>
      <c r="T4" s="115"/>
      <c r="U4" s="116"/>
      <c r="V4" s="117" t="s">
        <v>11</v>
      </c>
      <c r="W4" s="119" t="s">
        <v>68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12</v>
      </c>
      <c r="DH4" s="108" t="s">
        <v>12</v>
      </c>
      <c r="DI4" s="108" t="s">
        <v>13</v>
      </c>
      <c r="DJ4" s="125" t="s">
        <v>14</v>
      </c>
    </row>
    <row r="5" spans="1:194" ht="53.25" customHeight="1" thickBot="1">
      <c r="A5" s="111"/>
      <c r="B5" s="124"/>
      <c r="C5" s="111"/>
      <c r="D5" s="127" t="s">
        <v>60</v>
      </c>
      <c r="E5" s="128"/>
      <c r="F5" s="127" t="s">
        <v>70</v>
      </c>
      <c r="G5" s="128"/>
      <c r="H5" s="127" t="s">
        <v>61</v>
      </c>
      <c r="I5" s="128"/>
      <c r="J5" s="111"/>
      <c r="K5" s="118"/>
      <c r="L5" s="111"/>
      <c r="M5" s="111"/>
      <c r="N5" s="9" t="s">
        <v>53</v>
      </c>
      <c r="O5" s="9" t="s">
        <v>15</v>
      </c>
      <c r="P5" s="111"/>
      <c r="Q5" s="10" t="s">
        <v>16</v>
      </c>
      <c r="R5" s="11" t="s">
        <v>17</v>
      </c>
      <c r="S5" s="12" t="s">
        <v>18</v>
      </c>
      <c r="T5" s="12" t="s">
        <v>19</v>
      </c>
      <c r="U5" s="13" t="s">
        <v>67</v>
      </c>
      <c r="V5" s="118"/>
      <c r="W5" s="103" t="s">
        <v>20</v>
      </c>
      <c r="X5" s="12" t="s">
        <v>21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22</v>
      </c>
      <c r="B6" s="58">
        <v>905</v>
      </c>
      <c r="C6" s="43">
        <v>4644</v>
      </c>
      <c r="D6" s="43">
        <v>234</v>
      </c>
      <c r="E6" s="43">
        <v>198</v>
      </c>
      <c r="F6" s="43">
        <v>221</v>
      </c>
      <c r="G6" s="43">
        <v>181</v>
      </c>
      <c r="H6" s="43">
        <v>258</v>
      </c>
      <c r="I6" s="43">
        <v>215</v>
      </c>
      <c r="J6" s="43">
        <v>5045</v>
      </c>
      <c r="K6" s="59">
        <v>93</v>
      </c>
      <c r="L6" s="14">
        <v>4.0999999999999996</v>
      </c>
      <c r="M6" s="60" t="s">
        <v>87</v>
      </c>
      <c r="N6" s="44">
        <f>D6/B6*100</f>
        <v>25.856353591160218</v>
      </c>
      <c r="O6" s="61">
        <v>21.9</v>
      </c>
      <c r="P6" s="43">
        <f>H6</f>
        <v>258</v>
      </c>
      <c r="Q6" s="62">
        <v>100</v>
      </c>
      <c r="R6" s="63" t="s">
        <v>81</v>
      </c>
      <c r="S6" s="58">
        <v>136</v>
      </c>
      <c r="T6" s="64">
        <v>38</v>
      </c>
      <c r="U6" s="65">
        <v>169</v>
      </c>
      <c r="V6" s="66"/>
      <c r="W6" s="43">
        <v>185</v>
      </c>
      <c r="X6" s="61">
        <v>24.3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67">
        <v>1100</v>
      </c>
      <c r="DH6" s="68"/>
      <c r="DI6" s="68"/>
      <c r="DJ6" s="68">
        <v>0</v>
      </c>
    </row>
    <row r="7" spans="1:194" ht="18" customHeight="1" thickBot="1">
      <c r="A7" s="57" t="s">
        <v>23</v>
      </c>
      <c r="B7" s="58"/>
      <c r="C7" s="58">
        <v>0</v>
      </c>
      <c r="D7" s="43"/>
      <c r="E7" s="43">
        <v>9</v>
      </c>
      <c r="F7" s="43"/>
      <c r="G7" s="43">
        <v>7</v>
      </c>
      <c r="H7" s="43"/>
      <c r="I7" s="43">
        <v>8</v>
      </c>
      <c r="J7" s="43"/>
      <c r="K7" s="59"/>
      <c r="L7" s="14"/>
      <c r="M7" s="60"/>
      <c r="N7" s="44"/>
      <c r="O7" s="61">
        <v>6.6</v>
      </c>
      <c r="P7" s="43">
        <f>H7</f>
        <v>0</v>
      </c>
      <c r="Q7" s="62"/>
      <c r="R7" s="63"/>
      <c r="S7" s="58"/>
      <c r="T7" s="64"/>
      <c r="U7" s="65"/>
      <c r="V7" s="66"/>
      <c r="W7" s="43">
        <v>0</v>
      </c>
      <c r="X7" s="61">
        <v>0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67"/>
      <c r="DH7" s="68"/>
      <c r="DI7" s="68"/>
      <c r="DJ7" s="68">
        <v>0</v>
      </c>
      <c r="DM7" s="1" t="s">
        <v>25</v>
      </c>
    </row>
    <row r="8" spans="1:194" ht="20.25" customHeight="1" thickBot="1">
      <c r="A8" s="57" t="s">
        <v>26</v>
      </c>
      <c r="B8" s="58">
        <v>250</v>
      </c>
      <c r="C8" s="69">
        <v>217</v>
      </c>
      <c r="D8" s="43">
        <v>10</v>
      </c>
      <c r="E8" s="43">
        <v>16</v>
      </c>
      <c r="F8" s="43">
        <v>8</v>
      </c>
      <c r="G8" s="43">
        <v>12</v>
      </c>
      <c r="H8" s="43">
        <v>9</v>
      </c>
      <c r="I8" s="43">
        <v>13</v>
      </c>
      <c r="J8" s="43">
        <v>193</v>
      </c>
      <c r="K8" s="59">
        <f>F8/D8*100</f>
        <v>80</v>
      </c>
      <c r="L8" s="14">
        <v>3.7</v>
      </c>
      <c r="M8" s="60" t="s">
        <v>27</v>
      </c>
      <c r="N8" s="44">
        <f>D8/B8*100</f>
        <v>4</v>
      </c>
      <c r="O8" s="61">
        <v>6.4</v>
      </c>
      <c r="P8" s="43">
        <f>H8</f>
        <v>9</v>
      </c>
      <c r="Q8" s="62">
        <v>5</v>
      </c>
      <c r="R8" s="63"/>
      <c r="S8" s="58"/>
      <c r="T8" s="64"/>
      <c r="U8" s="65"/>
      <c r="V8" s="66" t="s">
        <v>42</v>
      </c>
      <c r="W8" s="43">
        <v>57</v>
      </c>
      <c r="X8" s="61">
        <v>17.5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68">
        <v>150</v>
      </c>
      <c r="DH8" s="68"/>
      <c r="DI8" s="68"/>
      <c r="DJ8" s="68"/>
      <c r="DK8" s="1" t="s">
        <v>28</v>
      </c>
    </row>
    <row r="9" spans="1:194" s="22" customFormat="1" ht="24" customHeight="1" thickBot="1">
      <c r="A9" s="70" t="s">
        <v>29</v>
      </c>
      <c r="B9" s="71">
        <f t="shared" ref="B9:J9" si="0">B6+B7+B8</f>
        <v>1155</v>
      </c>
      <c r="C9" s="72">
        <f t="shared" si="0"/>
        <v>4861</v>
      </c>
      <c r="D9" s="73">
        <f t="shared" si="0"/>
        <v>244</v>
      </c>
      <c r="E9" s="17">
        <f t="shared" si="0"/>
        <v>223</v>
      </c>
      <c r="F9" s="17">
        <f t="shared" si="0"/>
        <v>229</v>
      </c>
      <c r="G9" s="17">
        <f t="shared" si="0"/>
        <v>200</v>
      </c>
      <c r="H9" s="17">
        <f t="shared" si="0"/>
        <v>267</v>
      </c>
      <c r="I9" s="17">
        <f t="shared" si="0"/>
        <v>236</v>
      </c>
      <c r="J9" s="71">
        <f t="shared" si="0"/>
        <v>5238</v>
      </c>
      <c r="K9" s="19">
        <f>F9/D9*100</f>
        <v>93.852459016393439</v>
      </c>
      <c r="L9" s="14">
        <f>H9*3.4/F9</f>
        <v>3.9641921397379911</v>
      </c>
      <c r="M9" s="74">
        <f>(M6+M7+M8)/2</f>
        <v>3.2949999999999999</v>
      </c>
      <c r="N9" s="75">
        <f>D9/B9*100</f>
        <v>21.125541125541126</v>
      </c>
      <c r="O9" s="75">
        <v>17.100000000000001</v>
      </c>
      <c r="P9" s="17">
        <f t="shared" ref="P9:U9" si="1">P6+P7+P8</f>
        <v>267</v>
      </c>
      <c r="Q9" s="17">
        <f t="shared" si="1"/>
        <v>105</v>
      </c>
      <c r="R9" s="17">
        <f t="shared" si="1"/>
        <v>20</v>
      </c>
      <c r="S9" s="17">
        <f t="shared" si="1"/>
        <v>136</v>
      </c>
      <c r="T9" s="17">
        <f t="shared" si="1"/>
        <v>38</v>
      </c>
      <c r="U9" s="17">
        <f t="shared" si="1"/>
        <v>169</v>
      </c>
      <c r="V9" s="20" t="s">
        <v>42</v>
      </c>
      <c r="W9" s="17">
        <f>W6+W7+W8</f>
        <v>242</v>
      </c>
      <c r="X9" s="75">
        <v>20.9</v>
      </c>
      <c r="Y9" s="17" t="e">
        <f>Y6+#REF!+Y7+Y8</f>
        <v>#REF!</v>
      </c>
      <c r="Z9" s="17" t="e">
        <f>Z6+#REF!+Z7+Z8</f>
        <v>#REF!</v>
      </c>
      <c r="AA9" s="17" t="e">
        <f>AA6+#REF!+AA7+AA8</f>
        <v>#REF!</v>
      </c>
      <c r="AB9" s="17" t="e">
        <f>AB6+#REF!+AB7+AB8</f>
        <v>#REF!</v>
      </c>
      <c r="AC9" s="17" t="e">
        <f>AC6+#REF!+AC7+AC8</f>
        <v>#REF!</v>
      </c>
      <c r="AD9" s="17" t="e">
        <f>AD6+#REF!+AD7+AD8</f>
        <v>#REF!</v>
      </c>
      <c r="AE9" s="17" t="e">
        <f>AE6+#REF!+AE7+AE8</f>
        <v>#REF!</v>
      </c>
      <c r="AF9" s="17" t="e">
        <f>AF6+#REF!+AF7+AF8</f>
        <v>#REF!</v>
      </c>
      <c r="AG9" s="17" t="e">
        <f>AG6+#REF!+AG7+AG8</f>
        <v>#REF!</v>
      </c>
      <c r="AH9" s="17" t="e">
        <f>AH6+#REF!+AH7+AH8</f>
        <v>#REF!</v>
      </c>
      <c r="AI9" s="17" t="e">
        <f>AI6+#REF!+AI7+AI8</f>
        <v>#REF!</v>
      </c>
      <c r="AJ9" s="17" t="e">
        <f>AJ6+#REF!+AJ7+AJ8</f>
        <v>#REF!</v>
      </c>
      <c r="AK9" s="17" t="e">
        <f>AK6+#REF!+AK7+AK8</f>
        <v>#REF!</v>
      </c>
      <c r="AL9" s="17" t="e">
        <f>AL6+#REF!+AL7+AL8</f>
        <v>#REF!</v>
      </c>
      <c r="AM9" s="17" t="e">
        <f>AM6+#REF!+AM7+AM8</f>
        <v>#REF!</v>
      </c>
      <c r="AN9" s="17" t="e">
        <f>AN6+#REF!+AN7+AN8</f>
        <v>#REF!</v>
      </c>
      <c r="AO9" s="17" t="e">
        <f>AO6+#REF!+AO7+AO8</f>
        <v>#REF!</v>
      </c>
      <c r="AP9" s="17" t="e">
        <f>AP6+#REF!+AP7+AP8</f>
        <v>#REF!</v>
      </c>
      <c r="AQ9" s="17" t="e">
        <f>AQ6+#REF!+AQ7+AQ8</f>
        <v>#REF!</v>
      </c>
      <c r="AR9" s="17" t="e">
        <f>AR6+#REF!+AR7+AR8</f>
        <v>#REF!</v>
      </c>
      <c r="AS9" s="17" t="e">
        <f>AS6+#REF!+AS7+AS8</f>
        <v>#REF!</v>
      </c>
      <c r="AT9" s="17" t="e">
        <f>AT6+#REF!+AT7+AT8</f>
        <v>#REF!</v>
      </c>
      <c r="AU9" s="17" t="e">
        <f>AU6+#REF!+AU7+AU8</f>
        <v>#REF!</v>
      </c>
      <c r="AV9" s="17" t="e">
        <f>AV6+#REF!+AV7+AV8</f>
        <v>#REF!</v>
      </c>
      <c r="AW9" s="17" t="e">
        <f>AW6+#REF!+AW7+AW8</f>
        <v>#REF!</v>
      </c>
      <c r="AX9" s="17" t="e">
        <f>AX6+#REF!+AX7+AX8</f>
        <v>#REF!</v>
      </c>
      <c r="AY9" s="17" t="e">
        <f>AY6+#REF!+AY7+AY8</f>
        <v>#REF!</v>
      </c>
      <c r="AZ9" s="17" t="e">
        <f>AZ6+#REF!+AZ7+AZ8</f>
        <v>#REF!</v>
      </c>
      <c r="BA9" s="17" t="e">
        <f>BA6+#REF!+BA7+BA8</f>
        <v>#REF!</v>
      </c>
      <c r="BB9" s="17" t="e">
        <f>BB6+#REF!+BB7+BB8</f>
        <v>#REF!</v>
      </c>
      <c r="BC9" s="17" t="e">
        <f>BC6+#REF!+BC7+BC8</f>
        <v>#REF!</v>
      </c>
      <c r="BD9" s="17" t="e">
        <f>BD6+#REF!+BD7+BD8</f>
        <v>#REF!</v>
      </c>
      <c r="BE9" s="17" t="e">
        <f>BE6+#REF!+BE7+BE8</f>
        <v>#REF!</v>
      </c>
      <c r="BF9" s="17" t="e">
        <f>BF6+#REF!+BF7+BF8</f>
        <v>#REF!</v>
      </c>
      <c r="BG9" s="17" t="e">
        <f>BG6+#REF!+BG7+BG8</f>
        <v>#REF!</v>
      </c>
      <c r="BH9" s="17" t="e">
        <f>BH6+#REF!+BH7+BH8</f>
        <v>#REF!</v>
      </c>
      <c r="BI9" s="17" t="e">
        <f>BI6+#REF!+BI7+BI8</f>
        <v>#REF!</v>
      </c>
      <c r="BJ9" s="17" t="e">
        <f>BJ6+#REF!+BJ7+BJ8</f>
        <v>#REF!</v>
      </c>
      <c r="BK9" s="17" t="e">
        <f>BK6+#REF!+BK7+BK8</f>
        <v>#REF!</v>
      </c>
      <c r="BL9" s="17" t="e">
        <f>BL6+#REF!+BL7+BL8</f>
        <v>#REF!</v>
      </c>
      <c r="BM9" s="17" t="e">
        <f>BM6+#REF!+BM7+BM8</f>
        <v>#REF!</v>
      </c>
      <c r="BN9" s="17" t="e">
        <f>BN6+#REF!+BN7+BN8</f>
        <v>#REF!</v>
      </c>
      <c r="BO9" s="17" t="e">
        <f>BO6+#REF!+BO7+BO8</f>
        <v>#REF!</v>
      </c>
      <c r="BP9" s="17" t="e">
        <f>BP6+#REF!+BP7+BP8</f>
        <v>#REF!</v>
      </c>
      <c r="BQ9" s="17" t="e">
        <f>BQ6+#REF!+BQ7+BQ8</f>
        <v>#REF!</v>
      </c>
      <c r="BR9" s="17" t="e">
        <f>BR6+#REF!+BR7+BR8</f>
        <v>#REF!</v>
      </c>
      <c r="BS9" s="17" t="e">
        <f>BS6+#REF!+BS7+BS8</f>
        <v>#REF!</v>
      </c>
      <c r="BT9" s="17" t="e">
        <f>BT6+#REF!+BT7+BT8</f>
        <v>#REF!</v>
      </c>
      <c r="BU9" s="17" t="e">
        <f>BU6+#REF!+BU7+BU8</f>
        <v>#REF!</v>
      </c>
      <c r="BV9" s="17" t="e">
        <f>BV6+#REF!+BV7+BV8</f>
        <v>#REF!</v>
      </c>
      <c r="BW9" s="17" t="e">
        <f>BW6+#REF!+BW7+BW8</f>
        <v>#REF!</v>
      </c>
      <c r="BX9" s="17" t="e">
        <f>BX6+#REF!+BX7+BX8</f>
        <v>#REF!</v>
      </c>
      <c r="BY9" s="17" t="e">
        <f>BY6+#REF!+BY7+BY8</f>
        <v>#REF!</v>
      </c>
      <c r="BZ9" s="17" t="e">
        <f>BZ6+#REF!+BZ7+BZ8</f>
        <v>#REF!</v>
      </c>
      <c r="CA9" s="17" t="e">
        <f>CA6+#REF!+CA7+CA8</f>
        <v>#REF!</v>
      </c>
      <c r="CB9" s="17" t="e">
        <f>CB6+#REF!+CB7+CB8</f>
        <v>#REF!</v>
      </c>
      <c r="CC9" s="17" t="e">
        <f>CC6+#REF!+CC7+CC8</f>
        <v>#REF!</v>
      </c>
      <c r="CD9" s="17" t="e">
        <f>CD6+#REF!+CD7+CD8</f>
        <v>#REF!</v>
      </c>
      <c r="CE9" s="17" t="e">
        <f>CE6+#REF!+CE7+CE8</f>
        <v>#REF!</v>
      </c>
      <c r="CF9" s="17" t="e">
        <f>CF6+#REF!+CF7+CF8</f>
        <v>#REF!</v>
      </c>
      <c r="CG9" s="17" t="e">
        <f>CG6+#REF!+CG7+CG8</f>
        <v>#REF!</v>
      </c>
      <c r="CH9" s="17" t="e">
        <f>CH6+#REF!+CH7+CH8</f>
        <v>#REF!</v>
      </c>
      <c r="CI9" s="17" t="e">
        <f>CI6+#REF!+CI7+CI8</f>
        <v>#REF!</v>
      </c>
      <c r="CJ9" s="17" t="e">
        <f>CJ6+#REF!+CJ7+CJ8</f>
        <v>#REF!</v>
      </c>
      <c r="CK9" s="17" t="e">
        <f>CK6+#REF!+CK7+CK8</f>
        <v>#REF!</v>
      </c>
      <c r="CL9" s="17" t="e">
        <f>CL6+#REF!+CL7+CL8</f>
        <v>#REF!</v>
      </c>
      <c r="CM9" s="17" t="e">
        <f>CM6+#REF!+CM7+CM8</f>
        <v>#REF!</v>
      </c>
      <c r="CN9" s="17" t="e">
        <f>CN6+#REF!+CN7+CN8</f>
        <v>#REF!</v>
      </c>
      <c r="CO9" s="17" t="e">
        <f>CO6+#REF!+CO7+CO8</f>
        <v>#REF!</v>
      </c>
      <c r="CP9" s="17" t="e">
        <f>CP6+#REF!+CP7+CP8</f>
        <v>#REF!</v>
      </c>
      <c r="CQ9" s="17" t="e">
        <f>CQ6+#REF!+CQ7+CQ8</f>
        <v>#REF!</v>
      </c>
      <c r="CR9" s="17" t="e">
        <f>CR6+#REF!+CR7+CR8</f>
        <v>#REF!</v>
      </c>
      <c r="CS9" s="17" t="e">
        <f>CS6+#REF!+CS7+CS8</f>
        <v>#REF!</v>
      </c>
      <c r="CT9" s="17" t="e">
        <f>CT6+#REF!+CT7+CT8</f>
        <v>#REF!</v>
      </c>
      <c r="CU9" s="17" t="e">
        <f>CU6+#REF!+CU7+CU8</f>
        <v>#REF!</v>
      </c>
      <c r="CV9" s="17" t="e">
        <f>CV6+#REF!+CV7+CV8</f>
        <v>#REF!</v>
      </c>
      <c r="CW9" s="17" t="e">
        <f>CW6+#REF!+CW7+CW8</f>
        <v>#REF!</v>
      </c>
      <c r="CX9" s="17" t="e">
        <f>CX6+#REF!+CX7+CX8</f>
        <v>#REF!</v>
      </c>
      <c r="CY9" s="17" t="e">
        <f>CY6+#REF!+CY7+CY8</f>
        <v>#REF!</v>
      </c>
      <c r="CZ9" s="17" t="e">
        <f>CZ6+#REF!+CZ7+CZ8</f>
        <v>#REF!</v>
      </c>
      <c r="DA9" s="17" t="e">
        <f>DA6+#REF!+DA7+DA8</f>
        <v>#REF!</v>
      </c>
      <c r="DB9" s="17" t="e">
        <f>DB6+#REF!+DB7+DB8</f>
        <v>#REF!</v>
      </c>
      <c r="DC9" s="17" t="e">
        <f>DC6+#REF!+DC7+DC8</f>
        <v>#REF!</v>
      </c>
      <c r="DD9" s="17" t="e">
        <f>DD6+#REF!+DD7+DD8</f>
        <v>#REF!</v>
      </c>
      <c r="DE9" s="17" t="e">
        <f>DE6+#REF!+DE7+DE8</f>
        <v>#REF!</v>
      </c>
      <c r="DF9" s="17" t="e">
        <f>DF6+#REF!+DF7+DF8</f>
        <v>#REF!</v>
      </c>
      <c r="DG9" s="17">
        <f>DG6+DG7+DG8</f>
        <v>1250</v>
      </c>
      <c r="DH9" s="17" t="e">
        <f>DH6+#REF!+DH7+DH8</f>
        <v>#REF!</v>
      </c>
      <c r="DI9" s="17" t="e">
        <f>DI6+#REF!+DI7+DI8</f>
        <v>#REF!</v>
      </c>
      <c r="DJ9" s="17">
        <f>DJ6+DJ7+DJ8</f>
        <v>0</v>
      </c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</row>
    <row r="10" spans="1:194" ht="18.75" customHeight="1" thickBot="1">
      <c r="A10" s="16" t="s">
        <v>30</v>
      </c>
      <c r="B10" s="43">
        <v>410</v>
      </c>
      <c r="C10" s="76">
        <v>856</v>
      </c>
      <c r="D10" s="58">
        <v>44</v>
      </c>
      <c r="E10" s="58">
        <v>51</v>
      </c>
      <c r="F10" s="58">
        <v>35</v>
      </c>
      <c r="G10" s="58">
        <v>43</v>
      </c>
      <c r="H10" s="58">
        <v>39</v>
      </c>
      <c r="I10" s="58">
        <v>49</v>
      </c>
      <c r="J10" s="43">
        <v>745</v>
      </c>
      <c r="K10" s="19">
        <v>80</v>
      </c>
      <c r="L10" s="14">
        <v>3.8</v>
      </c>
      <c r="M10" s="77">
        <v>3.2</v>
      </c>
      <c r="N10" s="44">
        <f t="shared" ref="N10:N24" si="2">D10/B10*100</f>
        <v>10.731707317073171</v>
      </c>
      <c r="O10" s="61">
        <v>12.4</v>
      </c>
      <c r="P10" s="43">
        <f t="shared" ref="P10:P17" si="3">H10</f>
        <v>39</v>
      </c>
      <c r="Q10" s="62">
        <v>15</v>
      </c>
      <c r="R10" s="43">
        <v>7</v>
      </c>
      <c r="S10" s="78" t="s">
        <v>78</v>
      </c>
      <c r="T10" s="79" t="s">
        <v>79</v>
      </c>
      <c r="U10" s="80" t="s">
        <v>80</v>
      </c>
      <c r="V10" s="66" t="s">
        <v>42</v>
      </c>
      <c r="W10" s="78" t="s">
        <v>63</v>
      </c>
      <c r="X10" s="61">
        <v>20.3</v>
      </c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68">
        <v>150</v>
      </c>
      <c r="DH10" s="68"/>
      <c r="DI10" s="68"/>
      <c r="DJ10" s="81">
        <v>0</v>
      </c>
      <c r="DN10" s="82"/>
    </row>
    <row r="11" spans="1:194" ht="21" customHeight="1" thickBot="1">
      <c r="A11" s="87" t="s">
        <v>31</v>
      </c>
      <c r="B11" s="76">
        <v>88</v>
      </c>
      <c r="C11" s="76">
        <v>140</v>
      </c>
      <c r="D11" s="88">
        <v>7</v>
      </c>
      <c r="E11" s="88">
        <v>12</v>
      </c>
      <c r="F11" s="88">
        <v>5</v>
      </c>
      <c r="G11" s="88">
        <v>9</v>
      </c>
      <c r="H11" s="88">
        <v>6</v>
      </c>
      <c r="I11" s="58">
        <v>10</v>
      </c>
      <c r="J11" s="43">
        <v>120</v>
      </c>
      <c r="K11" s="19">
        <f>F11/D11*100</f>
        <v>71.428571428571431</v>
      </c>
      <c r="L11" s="14">
        <v>4</v>
      </c>
      <c r="M11" s="83" t="s">
        <v>59</v>
      </c>
      <c r="N11" s="44">
        <f t="shared" si="2"/>
        <v>7.9545454545454541</v>
      </c>
      <c r="O11" s="89">
        <v>10</v>
      </c>
      <c r="P11" s="43">
        <v>11</v>
      </c>
      <c r="Q11" s="90">
        <v>4</v>
      </c>
      <c r="R11" s="91"/>
      <c r="S11" s="24" t="s">
        <v>66</v>
      </c>
      <c r="T11" s="92"/>
      <c r="U11" s="93"/>
      <c r="V11" s="66"/>
      <c r="W11" s="24" t="s">
        <v>64</v>
      </c>
      <c r="X11" s="94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68">
        <v>150</v>
      </c>
      <c r="DH11" s="68"/>
      <c r="DI11" s="68"/>
      <c r="DJ11" s="81">
        <v>0</v>
      </c>
      <c r="DK11" s="1" t="s">
        <v>32</v>
      </c>
      <c r="DL11" s="1" t="s">
        <v>32</v>
      </c>
    </row>
    <row r="12" spans="1:194" s="86" customFormat="1" ht="1.5" customHeight="1" thickBot="1">
      <c r="A12" s="57"/>
      <c r="B12" s="43"/>
      <c r="C12" s="43"/>
      <c r="D12" s="58"/>
      <c r="E12" s="58"/>
      <c r="F12" s="58"/>
      <c r="G12" s="58"/>
      <c r="H12" s="58"/>
      <c r="I12" s="58"/>
      <c r="J12" s="43"/>
      <c r="K12" s="19"/>
      <c r="L12" s="14"/>
      <c r="M12" s="83"/>
      <c r="N12" s="44"/>
      <c r="O12" s="61"/>
      <c r="P12" s="43"/>
      <c r="Q12" s="62"/>
      <c r="R12" s="84"/>
      <c r="S12" s="78"/>
      <c r="T12" s="79"/>
      <c r="U12" s="80"/>
      <c r="V12" s="66"/>
      <c r="W12" s="78"/>
      <c r="X12" s="61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5" t="s">
        <v>33</v>
      </c>
      <c r="B13" s="76">
        <v>119</v>
      </c>
      <c r="C13" s="76">
        <v>360</v>
      </c>
      <c r="D13" s="88">
        <v>18</v>
      </c>
      <c r="E13" s="88">
        <v>21</v>
      </c>
      <c r="F13" s="88">
        <v>14</v>
      </c>
      <c r="G13" s="88">
        <v>17</v>
      </c>
      <c r="H13" s="88">
        <v>15</v>
      </c>
      <c r="I13" s="58">
        <v>19</v>
      </c>
      <c r="J13" s="43">
        <v>300</v>
      </c>
      <c r="K13" s="19">
        <f t="shared" ref="K13:K25" si="4">F13/D13*100</f>
        <v>77.777777777777786</v>
      </c>
      <c r="L13" s="14">
        <f t="shared" ref="L13:L23" si="5">H13*3.4/F13</f>
        <v>3.6428571428571428</v>
      </c>
      <c r="M13" s="83" t="s">
        <v>34</v>
      </c>
      <c r="N13" s="44">
        <f t="shared" si="2"/>
        <v>15.126050420168067</v>
      </c>
      <c r="O13" s="61">
        <v>19.399999999999999</v>
      </c>
      <c r="P13" s="43">
        <f t="shared" si="3"/>
        <v>15</v>
      </c>
      <c r="Q13" s="76">
        <v>3</v>
      </c>
      <c r="R13" s="76"/>
      <c r="S13" s="24" t="s">
        <v>62</v>
      </c>
      <c r="T13" s="92"/>
      <c r="U13" s="92"/>
      <c r="V13" s="24"/>
      <c r="W13" s="24" t="s">
        <v>65</v>
      </c>
      <c r="X13" s="94">
        <v>23.8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96"/>
      <c r="DG13" s="97"/>
      <c r="DH13" s="98"/>
      <c r="DI13" s="68"/>
      <c r="DJ13" s="81">
        <v>0</v>
      </c>
      <c r="DK13" s="1" t="s">
        <v>28</v>
      </c>
    </row>
    <row r="14" spans="1:194" ht="19.5" customHeight="1" thickBot="1">
      <c r="A14" s="16" t="s">
        <v>35</v>
      </c>
      <c r="B14" s="43">
        <v>100</v>
      </c>
      <c r="C14" s="43">
        <v>180</v>
      </c>
      <c r="D14" s="58">
        <v>9</v>
      </c>
      <c r="E14" s="58">
        <v>9</v>
      </c>
      <c r="F14" s="58">
        <v>7</v>
      </c>
      <c r="G14" s="58">
        <v>6</v>
      </c>
      <c r="H14" s="58">
        <v>8</v>
      </c>
      <c r="I14" s="58">
        <v>7</v>
      </c>
      <c r="J14" s="43">
        <v>160</v>
      </c>
      <c r="K14" s="19">
        <f t="shared" si="4"/>
        <v>77.777777777777786</v>
      </c>
      <c r="L14" s="14">
        <f t="shared" si="5"/>
        <v>3.8857142857142857</v>
      </c>
      <c r="M14" s="83" t="s">
        <v>24</v>
      </c>
      <c r="N14" s="44">
        <f t="shared" si="2"/>
        <v>9</v>
      </c>
      <c r="O14" s="61">
        <v>10</v>
      </c>
      <c r="P14" s="43">
        <f t="shared" si="3"/>
        <v>8</v>
      </c>
      <c r="Q14" s="43"/>
      <c r="R14" s="43"/>
      <c r="S14" s="78"/>
      <c r="T14" s="79"/>
      <c r="U14" s="79"/>
      <c r="V14" s="78"/>
      <c r="W14" s="78" t="s">
        <v>66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0</v>
      </c>
      <c r="DK14" s="1" t="s">
        <v>28</v>
      </c>
    </row>
    <row r="15" spans="1:194" ht="18" customHeight="1" thickBot="1">
      <c r="A15" s="16" t="s">
        <v>36</v>
      </c>
      <c r="B15" s="43">
        <v>53</v>
      </c>
      <c r="C15" s="43">
        <v>80</v>
      </c>
      <c r="D15" s="58">
        <v>4</v>
      </c>
      <c r="E15" s="58">
        <v>5</v>
      </c>
      <c r="F15" s="58">
        <v>3</v>
      </c>
      <c r="G15" s="58">
        <v>4</v>
      </c>
      <c r="H15" s="58">
        <v>3</v>
      </c>
      <c r="I15" s="58">
        <v>4</v>
      </c>
      <c r="J15" s="43">
        <v>60</v>
      </c>
      <c r="K15" s="19">
        <f t="shared" si="4"/>
        <v>75</v>
      </c>
      <c r="L15" s="14">
        <f t="shared" si="5"/>
        <v>3.4</v>
      </c>
      <c r="M15" s="83" t="s">
        <v>37</v>
      </c>
      <c r="N15" s="44">
        <f t="shared" si="2"/>
        <v>7.5471698113207548</v>
      </c>
      <c r="O15" s="61">
        <v>9.6</v>
      </c>
      <c r="P15" s="43">
        <f t="shared" si="3"/>
        <v>3</v>
      </c>
      <c r="Q15" s="43"/>
      <c r="R15" s="43"/>
      <c r="S15" s="78"/>
      <c r="T15" s="79"/>
      <c r="U15" s="79"/>
      <c r="V15" s="78"/>
      <c r="W15" s="78" t="s">
        <v>62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9"/>
      <c r="DI15" s="99"/>
      <c r="DJ15" s="81">
        <v>0</v>
      </c>
      <c r="DK15" s="1" t="s">
        <v>28</v>
      </c>
      <c r="DL15" s="1" t="s">
        <v>38</v>
      </c>
      <c r="DP15" s="100"/>
    </row>
    <row r="16" spans="1:194" ht="18" customHeight="1" thickBot="1">
      <c r="A16" s="16" t="s">
        <v>39</v>
      </c>
      <c r="B16" s="43">
        <v>192</v>
      </c>
      <c r="C16" s="43">
        <v>220</v>
      </c>
      <c r="D16" s="58">
        <v>11</v>
      </c>
      <c r="E16" s="58">
        <v>13</v>
      </c>
      <c r="F16" s="58">
        <v>8</v>
      </c>
      <c r="G16" s="58">
        <v>8</v>
      </c>
      <c r="H16" s="58">
        <v>9</v>
      </c>
      <c r="I16" s="58">
        <v>8</v>
      </c>
      <c r="J16" s="43">
        <v>180</v>
      </c>
      <c r="K16" s="19">
        <f t="shared" si="4"/>
        <v>72.727272727272734</v>
      </c>
      <c r="L16" s="14">
        <f>H16*3.4/F16</f>
        <v>3.8249999999999997</v>
      </c>
      <c r="M16" s="83" t="s">
        <v>40</v>
      </c>
      <c r="N16" s="44">
        <f t="shared" si="2"/>
        <v>5.7291666666666661</v>
      </c>
      <c r="O16" s="61">
        <v>6.8</v>
      </c>
      <c r="P16" s="43">
        <f t="shared" si="3"/>
        <v>9</v>
      </c>
      <c r="Q16" s="43">
        <v>4</v>
      </c>
      <c r="R16" s="43">
        <v>2</v>
      </c>
      <c r="S16" s="78" t="s">
        <v>62</v>
      </c>
      <c r="T16" s="79"/>
      <c r="U16" s="79"/>
      <c r="V16" s="78"/>
      <c r="W16" s="78" t="s">
        <v>65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9"/>
      <c r="DI16" s="99"/>
      <c r="DJ16" s="81">
        <v>0</v>
      </c>
    </row>
    <row r="17" spans="1:194" ht="17.25" customHeight="1" thickBot="1">
      <c r="A17" s="16" t="s">
        <v>41</v>
      </c>
      <c r="B17" s="43">
        <v>115</v>
      </c>
      <c r="C17" s="43">
        <v>60</v>
      </c>
      <c r="D17" s="58">
        <v>3</v>
      </c>
      <c r="E17" s="58">
        <v>3</v>
      </c>
      <c r="F17" s="58">
        <v>2</v>
      </c>
      <c r="G17" s="58">
        <v>2</v>
      </c>
      <c r="H17" s="58">
        <v>2</v>
      </c>
      <c r="I17" s="58">
        <v>2</v>
      </c>
      <c r="J17" s="43">
        <v>40</v>
      </c>
      <c r="K17" s="19">
        <f t="shared" si="4"/>
        <v>66.666666666666657</v>
      </c>
      <c r="L17" s="14">
        <f t="shared" si="5"/>
        <v>3.4</v>
      </c>
      <c r="M17" s="83" t="s">
        <v>40</v>
      </c>
      <c r="N17" s="44">
        <f t="shared" si="2"/>
        <v>2.6086956521739131</v>
      </c>
      <c r="O17" s="61">
        <v>2.6</v>
      </c>
      <c r="P17" s="43">
        <f t="shared" si="3"/>
        <v>2</v>
      </c>
      <c r="Q17" s="43"/>
      <c r="R17" s="43"/>
      <c r="S17" s="78"/>
      <c r="T17" s="79"/>
      <c r="U17" s="79"/>
      <c r="V17" s="78"/>
      <c r="W17" s="78" t="s">
        <v>42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9"/>
      <c r="DI17" s="99"/>
      <c r="DJ17" s="81">
        <v>0</v>
      </c>
    </row>
    <row r="18" spans="1:194" ht="18" customHeight="1" thickBot="1">
      <c r="A18" s="16" t="s">
        <v>43</v>
      </c>
      <c r="B18" s="58">
        <v>100</v>
      </c>
      <c r="C18" s="58">
        <v>40</v>
      </c>
      <c r="D18" s="43">
        <v>2</v>
      </c>
      <c r="E18" s="43">
        <v>2</v>
      </c>
      <c r="F18" s="43">
        <v>1</v>
      </c>
      <c r="G18" s="43">
        <v>2</v>
      </c>
      <c r="H18" s="43">
        <v>1</v>
      </c>
      <c r="I18" s="43">
        <v>2</v>
      </c>
      <c r="J18" s="43">
        <v>20</v>
      </c>
      <c r="K18" s="19">
        <f t="shared" si="4"/>
        <v>50</v>
      </c>
      <c r="L18" s="14">
        <f t="shared" si="5"/>
        <v>3.4</v>
      </c>
      <c r="M18" s="83" t="s">
        <v>40</v>
      </c>
      <c r="N18" s="44">
        <f t="shared" si="2"/>
        <v>2</v>
      </c>
      <c r="O18" s="61">
        <v>1.3</v>
      </c>
      <c r="P18" s="101">
        <f t="shared" ref="P18:P23" si="6">H18</f>
        <v>1</v>
      </c>
      <c r="Q18" s="43"/>
      <c r="R18" s="78"/>
      <c r="S18" s="58"/>
      <c r="T18" s="64"/>
      <c r="U18" s="79"/>
      <c r="V18" s="78"/>
      <c r="W18" s="43">
        <v>16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102"/>
      <c r="DG18" s="68"/>
      <c r="DH18" s="99"/>
      <c r="DI18" s="99"/>
      <c r="DJ18" s="81">
        <v>0</v>
      </c>
    </row>
    <row r="19" spans="1:194" ht="18" customHeight="1" thickBot="1">
      <c r="A19" s="16" t="s">
        <v>44</v>
      </c>
      <c r="B19" s="43">
        <v>104</v>
      </c>
      <c r="C19" s="43">
        <v>80</v>
      </c>
      <c r="D19" s="58">
        <v>4</v>
      </c>
      <c r="E19" s="58">
        <v>5</v>
      </c>
      <c r="F19" s="58">
        <v>3</v>
      </c>
      <c r="G19" s="58">
        <v>3</v>
      </c>
      <c r="H19" s="58">
        <v>3</v>
      </c>
      <c r="I19" s="58">
        <v>4</v>
      </c>
      <c r="J19" s="43">
        <v>60</v>
      </c>
      <c r="K19" s="19">
        <f t="shared" si="4"/>
        <v>75</v>
      </c>
      <c r="L19" s="14">
        <f t="shared" si="5"/>
        <v>3.4</v>
      </c>
      <c r="M19" s="83" t="s">
        <v>24</v>
      </c>
      <c r="N19" s="44">
        <f t="shared" si="2"/>
        <v>3.8461538461538463</v>
      </c>
      <c r="O19" s="61">
        <v>5.0999999999999996</v>
      </c>
      <c r="P19" s="101">
        <f t="shared" si="6"/>
        <v>3</v>
      </c>
      <c r="Q19" s="43"/>
      <c r="R19" s="43"/>
      <c r="S19" s="78"/>
      <c r="T19" s="79"/>
      <c r="U19" s="79"/>
      <c r="V19" s="78"/>
      <c r="W19" s="78" t="s">
        <v>64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102"/>
      <c r="DG19" s="68"/>
      <c r="DH19" s="99"/>
      <c r="DI19" s="99"/>
      <c r="DJ19" s="81">
        <v>0</v>
      </c>
    </row>
    <row r="20" spans="1:194" ht="18" customHeight="1" thickBot="1">
      <c r="A20" s="16" t="s">
        <v>45</v>
      </c>
      <c r="B20" s="43">
        <v>51</v>
      </c>
      <c r="C20" s="43">
        <v>40</v>
      </c>
      <c r="D20" s="58">
        <v>2</v>
      </c>
      <c r="E20" s="58">
        <v>5</v>
      </c>
      <c r="F20" s="58">
        <v>2</v>
      </c>
      <c r="G20" s="58">
        <v>4</v>
      </c>
      <c r="H20" s="58">
        <v>2</v>
      </c>
      <c r="I20" s="58">
        <v>4</v>
      </c>
      <c r="J20" s="43">
        <v>40</v>
      </c>
      <c r="K20" s="19">
        <f t="shared" si="4"/>
        <v>100</v>
      </c>
      <c r="L20" s="14">
        <f>H20*3.4/F20</f>
        <v>3.4</v>
      </c>
      <c r="M20" s="83" t="s">
        <v>46</v>
      </c>
      <c r="N20" s="44">
        <f t="shared" si="2"/>
        <v>3.9215686274509802</v>
      </c>
      <c r="O20" s="61">
        <v>9.8000000000000007</v>
      </c>
      <c r="P20" s="101">
        <f t="shared" si="6"/>
        <v>2</v>
      </c>
      <c r="Q20" s="43"/>
      <c r="R20" s="43"/>
      <c r="S20" s="78"/>
      <c r="T20" s="79"/>
      <c r="U20" s="79"/>
      <c r="V20" s="78"/>
      <c r="W20" s="78"/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102"/>
      <c r="DG20" s="68"/>
      <c r="DH20" s="99"/>
      <c r="DI20" s="99"/>
      <c r="DJ20" s="81"/>
    </row>
    <row r="21" spans="1:194" ht="18" customHeight="1" thickBot="1">
      <c r="A21" s="16" t="s">
        <v>74</v>
      </c>
      <c r="B21" s="43">
        <v>25</v>
      </c>
      <c r="C21" s="43">
        <v>20</v>
      </c>
      <c r="D21" s="58">
        <v>1</v>
      </c>
      <c r="E21" s="58">
        <v>2</v>
      </c>
      <c r="F21" s="58">
        <v>1</v>
      </c>
      <c r="G21" s="58">
        <v>1</v>
      </c>
      <c r="H21" s="58">
        <v>1</v>
      </c>
      <c r="I21" s="58">
        <v>1</v>
      </c>
      <c r="J21" s="43">
        <v>20</v>
      </c>
      <c r="K21" s="19">
        <f t="shared" si="4"/>
        <v>100</v>
      </c>
      <c r="L21" s="14">
        <f t="shared" si="5"/>
        <v>3.4</v>
      </c>
      <c r="M21" s="83" t="s">
        <v>47</v>
      </c>
      <c r="N21" s="44">
        <f t="shared" si="2"/>
        <v>4</v>
      </c>
      <c r="O21" s="61">
        <v>5</v>
      </c>
      <c r="P21" s="101">
        <f t="shared" si="6"/>
        <v>1</v>
      </c>
      <c r="Q21" s="43"/>
      <c r="R21" s="43"/>
      <c r="S21" s="78"/>
      <c r="T21" s="79"/>
      <c r="U21" s="79"/>
      <c r="V21" s="78"/>
      <c r="W21" s="78"/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102"/>
      <c r="DG21" s="68"/>
      <c r="DH21" s="99"/>
      <c r="DI21" s="99"/>
      <c r="DJ21" s="81">
        <v>0</v>
      </c>
    </row>
    <row r="22" spans="1:194" ht="18" customHeight="1" thickBot="1">
      <c r="A22" s="16" t="s">
        <v>48</v>
      </c>
      <c r="B22" s="58">
        <v>59</v>
      </c>
      <c r="C22" s="58">
        <v>180</v>
      </c>
      <c r="D22" s="43">
        <v>9</v>
      </c>
      <c r="E22" s="43">
        <v>7</v>
      </c>
      <c r="F22" s="43">
        <v>8</v>
      </c>
      <c r="G22" s="43">
        <v>5</v>
      </c>
      <c r="H22" s="43">
        <v>9</v>
      </c>
      <c r="I22" s="43">
        <v>6</v>
      </c>
      <c r="J22" s="43">
        <v>180</v>
      </c>
      <c r="K22" s="19">
        <f t="shared" ref="K22" si="7">F22/D22*100</f>
        <v>88.888888888888886</v>
      </c>
      <c r="L22" s="14">
        <f t="shared" ref="L22" si="8">H22*3.4/F22</f>
        <v>3.8249999999999997</v>
      </c>
      <c r="M22" s="83" t="s">
        <v>46</v>
      </c>
      <c r="N22" s="44">
        <f t="shared" ref="N22" si="9">D22/B22*100</f>
        <v>15.254237288135593</v>
      </c>
      <c r="O22" s="61">
        <v>13.7</v>
      </c>
      <c r="P22" s="43">
        <f t="shared" si="6"/>
        <v>9</v>
      </c>
      <c r="Q22" s="43"/>
      <c r="R22" s="78"/>
      <c r="S22" s="58"/>
      <c r="T22" s="64">
        <v>18</v>
      </c>
      <c r="U22" s="79" t="s">
        <v>72</v>
      </c>
      <c r="V22" s="78"/>
      <c r="W22" s="43">
        <v>12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102"/>
      <c r="DG22" s="68"/>
      <c r="DH22" s="68"/>
      <c r="DI22" s="68"/>
      <c r="DJ22" s="68">
        <v>0</v>
      </c>
    </row>
    <row r="23" spans="1:194" ht="18.75" customHeight="1" thickBot="1">
      <c r="A23" s="16" t="s">
        <v>56</v>
      </c>
      <c r="B23" s="58">
        <v>50</v>
      </c>
      <c r="C23" s="58">
        <v>20</v>
      </c>
      <c r="D23" s="43">
        <v>1</v>
      </c>
      <c r="E23" s="43">
        <v>0</v>
      </c>
      <c r="F23" s="43">
        <v>1</v>
      </c>
      <c r="G23" s="43">
        <v>0</v>
      </c>
      <c r="H23" s="43">
        <v>1</v>
      </c>
      <c r="I23" s="43">
        <v>0</v>
      </c>
      <c r="J23" s="43">
        <v>20</v>
      </c>
      <c r="K23" s="19">
        <f>F23/D23*100</f>
        <v>100</v>
      </c>
      <c r="L23" s="14">
        <f t="shared" si="5"/>
        <v>3.4</v>
      </c>
      <c r="M23" s="83" t="s">
        <v>57</v>
      </c>
      <c r="N23" s="44">
        <f t="shared" si="2"/>
        <v>2</v>
      </c>
      <c r="O23" s="61"/>
      <c r="P23" s="43">
        <f t="shared" si="6"/>
        <v>1</v>
      </c>
      <c r="Q23" s="43"/>
      <c r="R23" s="78"/>
      <c r="S23" s="58"/>
      <c r="T23" s="64"/>
      <c r="U23" s="79"/>
      <c r="V23" s="78"/>
      <c r="W23" s="43">
        <v>5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102"/>
      <c r="DG23" s="68"/>
      <c r="DH23" s="68"/>
      <c r="DI23" s="68"/>
      <c r="DJ23" s="68">
        <v>0</v>
      </c>
      <c r="DK23" s="1" t="s">
        <v>28</v>
      </c>
    </row>
    <row r="24" spans="1:194" ht="25.5" customHeight="1" thickBot="1">
      <c r="A24" s="45" t="s">
        <v>49</v>
      </c>
      <c r="B24" s="46">
        <f>B10+B11+B12+B13+B14+B15+B16+B17+B18+B19+B20+B21+B22+B23</f>
        <v>1466</v>
      </c>
      <c r="C24" s="46">
        <f>C23+C22+C21+C20+C19+C18+C17+C16+C15+C14+C13+C12+C11+C10</f>
        <v>2276</v>
      </c>
      <c r="D24" s="46">
        <f>D10+D11+D12+D13+D14+D15+D16+D17+D18+D19+D20+D21+D22+D23</f>
        <v>115</v>
      </c>
      <c r="E24" s="46">
        <f t="shared" ref="E24:I24" si="10">E10+E11+E12+E13+E14+E15+E16+E17+E18+E19+E20+E21+E22+E23</f>
        <v>135</v>
      </c>
      <c r="F24" s="46">
        <f t="shared" si="10"/>
        <v>90</v>
      </c>
      <c r="G24" s="46">
        <f t="shared" si="10"/>
        <v>104</v>
      </c>
      <c r="H24" s="46">
        <f>H23+H22+H21+H20+H19+H18+H17+H16+H15+H14+H13+H12+H11+H10</f>
        <v>99</v>
      </c>
      <c r="I24" s="46">
        <f t="shared" si="10"/>
        <v>116</v>
      </c>
      <c r="J24" s="46">
        <f>J23+J22+J21+J20+J19+J18+J17+J16+J15+J14+J13+J11+J10</f>
        <v>1945</v>
      </c>
      <c r="K24" s="19">
        <f t="shared" si="4"/>
        <v>78.260869565217391</v>
      </c>
      <c r="L24" s="14">
        <f>H24*3.4/F24</f>
        <v>3.7399999999999998</v>
      </c>
      <c r="M24" s="47">
        <f>(M10+M11+M13+M14+M15+M16+M17+M18+M19+M20+M21+M23)/12</f>
        <v>3.1091666666666669</v>
      </c>
      <c r="N24" s="44">
        <f t="shared" si="2"/>
        <v>7.8444747612551158</v>
      </c>
      <c r="O24" s="48">
        <v>9.1</v>
      </c>
      <c r="P24" s="43">
        <f>P23+P22+P21+P20+P19+P18+P17+P16+P15+P14+P13+P12+P11+P10</f>
        <v>104</v>
      </c>
      <c r="Q24" s="49">
        <f>Q10+Q11+Q12+Q13+Q14+Q15+Q16+Q17+Q18+Q19+Q20+Q21+Q22+Q23</f>
        <v>26</v>
      </c>
      <c r="R24" s="49">
        <f t="shared" ref="R24" si="11">R10+R11+R12+R13+R14+R15+R16+R17+R18+R19+R20+R21+R23</f>
        <v>9</v>
      </c>
      <c r="S24" s="49">
        <f>S23+S22+S21+S20+S19+S18+S17+S16+S15+S14+S13+S12+S11+S10</f>
        <v>25</v>
      </c>
      <c r="T24" s="49">
        <f>T10+T11+T12+T13+T14+T15+T16+T17+T18+T19+T20+T21+T23+T22</f>
        <v>27</v>
      </c>
      <c r="U24" s="49">
        <f>U23+U22+U21+U20+U19+U18+U17+U16+U15+U14+U13+U12+U11+U10</f>
        <v>43</v>
      </c>
      <c r="V24" s="50" t="s">
        <v>42</v>
      </c>
      <c r="W24" s="49">
        <f>W10+W11+W12+W13+W14+W15+W16+W17+W18+W19+W20+W21+W22+W23</f>
        <v>148</v>
      </c>
      <c r="X24" s="51">
        <v>20.9</v>
      </c>
      <c r="Y24" s="52">
        <f t="shared" ref="Y24:CJ24" si="12">Y12+Y11+Y10</f>
        <v>0</v>
      </c>
      <c r="Z24" s="52">
        <f t="shared" si="12"/>
        <v>0</v>
      </c>
      <c r="AA24" s="52">
        <f t="shared" si="12"/>
        <v>0</v>
      </c>
      <c r="AB24" s="52">
        <f t="shared" si="12"/>
        <v>0</v>
      </c>
      <c r="AC24" s="52">
        <f t="shared" si="12"/>
        <v>0</v>
      </c>
      <c r="AD24" s="52">
        <f t="shared" si="12"/>
        <v>0</v>
      </c>
      <c r="AE24" s="52">
        <f t="shared" si="12"/>
        <v>0</v>
      </c>
      <c r="AF24" s="52">
        <f t="shared" si="12"/>
        <v>0</v>
      </c>
      <c r="AG24" s="52">
        <f t="shared" si="12"/>
        <v>0</v>
      </c>
      <c r="AH24" s="52">
        <f t="shared" si="12"/>
        <v>0</v>
      </c>
      <c r="AI24" s="52">
        <f t="shared" si="12"/>
        <v>0</v>
      </c>
      <c r="AJ24" s="52">
        <f t="shared" si="12"/>
        <v>0</v>
      </c>
      <c r="AK24" s="52">
        <f t="shared" si="12"/>
        <v>0</v>
      </c>
      <c r="AL24" s="52">
        <f t="shared" si="12"/>
        <v>0</v>
      </c>
      <c r="AM24" s="52">
        <f t="shared" si="12"/>
        <v>0</v>
      </c>
      <c r="AN24" s="52">
        <f t="shared" si="12"/>
        <v>0</v>
      </c>
      <c r="AO24" s="52">
        <f t="shared" si="12"/>
        <v>0</v>
      </c>
      <c r="AP24" s="52">
        <f t="shared" si="12"/>
        <v>0</v>
      </c>
      <c r="AQ24" s="52">
        <f t="shared" si="12"/>
        <v>0</v>
      </c>
      <c r="AR24" s="52">
        <f t="shared" si="12"/>
        <v>0</v>
      </c>
      <c r="AS24" s="52">
        <f t="shared" si="12"/>
        <v>0</v>
      </c>
      <c r="AT24" s="52">
        <f t="shared" si="12"/>
        <v>0</v>
      </c>
      <c r="AU24" s="52">
        <f t="shared" si="12"/>
        <v>0</v>
      </c>
      <c r="AV24" s="52">
        <f t="shared" si="12"/>
        <v>0</v>
      </c>
      <c r="AW24" s="52">
        <f t="shared" si="12"/>
        <v>0</v>
      </c>
      <c r="AX24" s="52">
        <f t="shared" si="12"/>
        <v>0</v>
      </c>
      <c r="AY24" s="52">
        <f t="shared" si="12"/>
        <v>0</v>
      </c>
      <c r="AZ24" s="52">
        <f t="shared" si="12"/>
        <v>0</v>
      </c>
      <c r="BA24" s="52">
        <f t="shared" si="12"/>
        <v>0</v>
      </c>
      <c r="BB24" s="52">
        <f t="shared" si="12"/>
        <v>0</v>
      </c>
      <c r="BC24" s="52">
        <f t="shared" si="12"/>
        <v>0</v>
      </c>
      <c r="BD24" s="52">
        <f t="shared" si="12"/>
        <v>0</v>
      </c>
      <c r="BE24" s="52">
        <f t="shared" si="12"/>
        <v>0</v>
      </c>
      <c r="BF24" s="52">
        <f t="shared" si="12"/>
        <v>0</v>
      </c>
      <c r="BG24" s="52">
        <f t="shared" si="12"/>
        <v>0</v>
      </c>
      <c r="BH24" s="52">
        <f t="shared" si="12"/>
        <v>0</v>
      </c>
      <c r="BI24" s="52">
        <f t="shared" si="12"/>
        <v>0</v>
      </c>
      <c r="BJ24" s="52">
        <f t="shared" si="12"/>
        <v>0</v>
      </c>
      <c r="BK24" s="52">
        <f t="shared" si="12"/>
        <v>0</v>
      </c>
      <c r="BL24" s="52">
        <f t="shared" si="12"/>
        <v>0</v>
      </c>
      <c r="BM24" s="52">
        <f t="shared" si="12"/>
        <v>0</v>
      </c>
      <c r="BN24" s="52">
        <f t="shared" si="12"/>
        <v>0</v>
      </c>
      <c r="BO24" s="52">
        <f t="shared" si="12"/>
        <v>0</v>
      </c>
      <c r="BP24" s="52">
        <f t="shared" si="12"/>
        <v>0</v>
      </c>
      <c r="BQ24" s="52">
        <f t="shared" si="12"/>
        <v>0</v>
      </c>
      <c r="BR24" s="52">
        <f t="shared" si="12"/>
        <v>0</v>
      </c>
      <c r="BS24" s="52">
        <f t="shared" si="12"/>
        <v>0</v>
      </c>
      <c r="BT24" s="52">
        <f t="shared" si="12"/>
        <v>0</v>
      </c>
      <c r="BU24" s="52">
        <f t="shared" si="12"/>
        <v>0</v>
      </c>
      <c r="BV24" s="52">
        <f t="shared" si="12"/>
        <v>0</v>
      </c>
      <c r="BW24" s="52">
        <f t="shared" si="12"/>
        <v>0</v>
      </c>
      <c r="BX24" s="52">
        <f t="shared" si="12"/>
        <v>0</v>
      </c>
      <c r="BY24" s="52">
        <f t="shared" si="12"/>
        <v>0</v>
      </c>
      <c r="BZ24" s="52">
        <f t="shared" si="12"/>
        <v>0</v>
      </c>
      <c r="CA24" s="52">
        <f t="shared" si="12"/>
        <v>0</v>
      </c>
      <c r="CB24" s="52">
        <f t="shared" si="12"/>
        <v>0</v>
      </c>
      <c r="CC24" s="52">
        <f t="shared" si="12"/>
        <v>0</v>
      </c>
      <c r="CD24" s="52">
        <f t="shared" si="12"/>
        <v>0</v>
      </c>
      <c r="CE24" s="52">
        <f t="shared" si="12"/>
        <v>0</v>
      </c>
      <c r="CF24" s="52">
        <f t="shared" si="12"/>
        <v>0</v>
      </c>
      <c r="CG24" s="52">
        <f t="shared" si="12"/>
        <v>0</v>
      </c>
      <c r="CH24" s="52">
        <f t="shared" si="12"/>
        <v>0</v>
      </c>
      <c r="CI24" s="52">
        <f t="shared" si="12"/>
        <v>0</v>
      </c>
      <c r="CJ24" s="52">
        <f t="shared" si="12"/>
        <v>0</v>
      </c>
      <c r="CK24" s="52">
        <f t="shared" ref="CK24:DF24" si="13">CK12+CK11+CK10</f>
        <v>0</v>
      </c>
      <c r="CL24" s="52">
        <f t="shared" si="13"/>
        <v>0</v>
      </c>
      <c r="CM24" s="52">
        <f t="shared" si="13"/>
        <v>0</v>
      </c>
      <c r="CN24" s="52">
        <f t="shared" si="13"/>
        <v>0</v>
      </c>
      <c r="CO24" s="52">
        <f t="shared" si="13"/>
        <v>0</v>
      </c>
      <c r="CP24" s="52">
        <f t="shared" si="13"/>
        <v>0</v>
      </c>
      <c r="CQ24" s="52">
        <f t="shared" si="13"/>
        <v>0</v>
      </c>
      <c r="CR24" s="52">
        <f t="shared" si="13"/>
        <v>0</v>
      </c>
      <c r="CS24" s="52">
        <f t="shared" si="13"/>
        <v>0</v>
      </c>
      <c r="CT24" s="52">
        <f t="shared" si="13"/>
        <v>0</v>
      </c>
      <c r="CU24" s="52">
        <f t="shared" si="13"/>
        <v>0</v>
      </c>
      <c r="CV24" s="52">
        <f t="shared" si="13"/>
        <v>0</v>
      </c>
      <c r="CW24" s="52">
        <f t="shared" si="13"/>
        <v>0</v>
      </c>
      <c r="CX24" s="52">
        <f t="shared" si="13"/>
        <v>0</v>
      </c>
      <c r="CY24" s="52">
        <f t="shared" si="13"/>
        <v>0</v>
      </c>
      <c r="CZ24" s="52">
        <f t="shared" si="13"/>
        <v>0</v>
      </c>
      <c r="DA24" s="52">
        <f t="shared" si="13"/>
        <v>0</v>
      </c>
      <c r="DB24" s="52">
        <f t="shared" si="13"/>
        <v>0</v>
      </c>
      <c r="DC24" s="52">
        <f t="shared" si="13"/>
        <v>0</v>
      </c>
      <c r="DD24" s="52">
        <f t="shared" si="13"/>
        <v>0</v>
      </c>
      <c r="DE24" s="52">
        <f t="shared" si="13"/>
        <v>0</v>
      </c>
      <c r="DF24" s="53">
        <f t="shared" si="13"/>
        <v>0</v>
      </c>
      <c r="DG24" s="49">
        <f>DG10+DG11+DG12+DG13+DG14+DG15+DG16+DG17+DG18+DG19+DG20+DG21+DG22+DG23</f>
        <v>300</v>
      </c>
      <c r="DH24" s="54">
        <f>DH12+DH11+DH10</f>
        <v>0</v>
      </c>
      <c r="DI24" s="55">
        <f>SUM(DI10:DI14)</f>
        <v>0</v>
      </c>
      <c r="DJ24" s="56">
        <f>SUM(DJ10:DJ23)</f>
        <v>0</v>
      </c>
      <c r="DK24" s="1" t="s">
        <v>32</v>
      </c>
    </row>
    <row r="25" spans="1:194" s="22" customFormat="1" ht="22.9" customHeight="1" thickBot="1">
      <c r="A25" s="26" t="s">
        <v>75</v>
      </c>
      <c r="B25" s="27">
        <f t="shared" ref="B25:I25" si="14">B24+B9</f>
        <v>2621</v>
      </c>
      <c r="C25" s="17">
        <f>C9+C24</f>
        <v>7137</v>
      </c>
      <c r="D25" s="17">
        <f>D24+D9</f>
        <v>359</v>
      </c>
      <c r="E25" s="17">
        <f t="shared" si="14"/>
        <v>358</v>
      </c>
      <c r="F25" s="28">
        <f t="shared" si="14"/>
        <v>319</v>
      </c>
      <c r="G25" s="28">
        <f t="shared" si="14"/>
        <v>304</v>
      </c>
      <c r="H25" s="17">
        <f t="shared" si="14"/>
        <v>366</v>
      </c>
      <c r="I25" s="17">
        <f t="shared" si="14"/>
        <v>352</v>
      </c>
      <c r="J25" s="18">
        <f>J24+J9</f>
        <v>7183</v>
      </c>
      <c r="K25" s="19">
        <f t="shared" si="4"/>
        <v>88.85793871866295</v>
      </c>
      <c r="L25" s="14">
        <f>H25*3.4/F25</f>
        <v>3.9009404388714728</v>
      </c>
      <c r="M25" s="29">
        <f>(M9+M24)/2</f>
        <v>3.2020833333333334</v>
      </c>
      <c r="N25" s="30">
        <f>D25/B25*100</f>
        <v>13.697062190003814</v>
      </c>
      <c r="O25" s="30">
        <v>12.9</v>
      </c>
      <c r="P25" s="31">
        <f>P24+P9</f>
        <v>371</v>
      </c>
      <c r="Q25" s="17">
        <f t="shared" ref="Q25:U25" si="15">Q9+Q24</f>
        <v>131</v>
      </c>
      <c r="R25" s="17">
        <f>R24+R9</f>
        <v>29</v>
      </c>
      <c r="S25" s="17">
        <f t="shared" si="15"/>
        <v>161</v>
      </c>
      <c r="T25" s="17">
        <f t="shared" si="15"/>
        <v>65</v>
      </c>
      <c r="U25" s="17">
        <f t="shared" si="15"/>
        <v>212</v>
      </c>
      <c r="V25" s="20" t="s">
        <v>73</v>
      </c>
      <c r="W25" s="17">
        <f>W9+W24</f>
        <v>390</v>
      </c>
      <c r="X25" s="30">
        <v>20.9</v>
      </c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3">
        <f>DG24+DG9</f>
        <v>1550</v>
      </c>
      <c r="DH25" s="33" t="e">
        <f>DH24+DH9</f>
        <v>#REF!</v>
      </c>
      <c r="DI25" s="33" t="e">
        <f>DI24+DI9</f>
        <v>#REF!</v>
      </c>
      <c r="DJ25" s="34">
        <f>DJ24+DJ9</f>
        <v>0</v>
      </c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</row>
    <row r="26" spans="1:194" ht="23.25" customHeight="1">
      <c r="A26" s="16" t="s">
        <v>53</v>
      </c>
      <c r="B26" s="24" t="s">
        <v>69</v>
      </c>
      <c r="C26" s="35" t="s">
        <v>71</v>
      </c>
      <c r="D26" s="104">
        <f>D25-E25</f>
        <v>1</v>
      </c>
      <c r="E26" s="105"/>
      <c r="F26" s="104">
        <f>F25-G25</f>
        <v>15</v>
      </c>
      <c r="G26" s="105"/>
      <c r="H26" s="106">
        <f>H25-I25</f>
        <v>14</v>
      </c>
      <c r="I26" s="107"/>
      <c r="J26" s="36"/>
      <c r="K26" s="37"/>
      <c r="L26" s="23" t="s">
        <v>32</v>
      </c>
      <c r="M26" s="23"/>
      <c r="N26" s="23"/>
      <c r="O26" s="23"/>
      <c r="P26" s="38"/>
      <c r="Q26" s="24" t="s">
        <v>84</v>
      </c>
      <c r="R26" s="24" t="s">
        <v>82</v>
      </c>
      <c r="S26" s="24" t="s">
        <v>85</v>
      </c>
      <c r="T26" s="24" t="s">
        <v>83</v>
      </c>
      <c r="U26" s="24" t="s">
        <v>77</v>
      </c>
      <c r="V26" s="24" t="s">
        <v>76</v>
      </c>
      <c r="W26" s="25">
        <v>450</v>
      </c>
      <c r="X26" s="39">
        <v>18.8</v>
      </c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15">
        <v>1760</v>
      </c>
      <c r="DH26" s="15"/>
      <c r="DI26" s="15"/>
      <c r="DJ26" s="15">
        <v>0</v>
      </c>
    </row>
    <row r="27" spans="1:194" ht="15.75" customHeight="1">
      <c r="B27" s="40"/>
      <c r="C27" s="2" t="s">
        <v>71</v>
      </c>
      <c r="D27" s="2"/>
      <c r="E27" s="2"/>
      <c r="F27" s="2"/>
      <c r="G27" s="2"/>
      <c r="H27" s="2"/>
      <c r="I27" s="2"/>
      <c r="J27" s="2"/>
      <c r="K27" s="1" t="s">
        <v>32</v>
      </c>
      <c r="L27" s="1" t="s">
        <v>54</v>
      </c>
      <c r="M27" s="1"/>
      <c r="N27" s="1"/>
      <c r="O27" s="1"/>
      <c r="P27" s="1"/>
      <c r="Q27" s="22"/>
      <c r="R27" s="41"/>
      <c r="S27" s="2"/>
      <c r="T27" s="2"/>
      <c r="U27" s="2"/>
      <c r="V27" s="2"/>
      <c r="W27" s="2"/>
      <c r="X27" s="42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71</v>
      </c>
      <c r="D28" s="2"/>
      <c r="E28" s="2"/>
      <c r="F28" s="2"/>
      <c r="G28" s="2"/>
      <c r="H28" s="2"/>
      <c r="I28" s="2"/>
      <c r="J28" s="1"/>
      <c r="K28" s="1" t="s">
        <v>32</v>
      </c>
      <c r="L28" s="1" t="s">
        <v>50</v>
      </c>
      <c r="M28" s="1" t="s">
        <v>55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71</v>
      </c>
      <c r="D29" s="2"/>
      <c r="E29" s="2"/>
      <c r="F29" s="2"/>
      <c r="G29" s="2"/>
      <c r="H29" s="2"/>
      <c r="I29" s="2"/>
      <c r="J29" s="1" t="s">
        <v>32</v>
      </c>
      <c r="K29" s="1" t="s">
        <v>32</v>
      </c>
      <c r="L29" s="1"/>
      <c r="M29" s="1" t="s">
        <v>32</v>
      </c>
      <c r="N29" s="1"/>
      <c r="O29" s="1" t="s">
        <v>32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32</v>
      </c>
      <c r="C30" s="2" t="s">
        <v>71</v>
      </c>
      <c r="D30" s="2"/>
      <c r="E30" s="2"/>
      <c r="F30" s="2"/>
      <c r="G30" s="2"/>
      <c r="H30" s="2"/>
      <c r="I30" s="2" t="s">
        <v>32</v>
      </c>
      <c r="J30" s="2"/>
      <c r="K30" s="2"/>
      <c r="L30" s="2"/>
      <c r="M30" s="2"/>
      <c r="N30" s="2"/>
      <c r="O30" s="2" t="s">
        <v>32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71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51</v>
      </c>
      <c r="O31" s="2" t="s">
        <v>52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71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71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71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71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71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71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71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71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71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71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71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71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71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71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71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71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71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71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71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71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71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71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71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71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71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71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71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71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71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71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71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71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71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71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71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71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71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71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71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71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71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71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71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71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71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71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71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71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71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71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71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71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71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71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71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71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71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71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71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71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71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71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71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71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71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71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71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71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71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71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71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71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71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71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71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71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71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71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71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71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71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71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71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71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71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71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71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71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71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71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71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71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71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71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71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71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71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71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71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71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71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71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71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71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71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71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71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71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71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71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71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71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71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71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71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71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71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71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71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71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71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71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71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71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71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71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71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71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71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71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71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71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71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71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71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71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71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71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71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71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71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71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71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71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71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71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71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71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71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71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71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71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71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71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71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71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71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71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71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71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71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71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71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71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71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71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71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71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71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71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71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71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71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71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71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71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71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71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71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71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71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71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71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71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71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71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71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71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71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71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71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71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71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71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71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71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71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71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71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71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71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71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71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71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71</v>
      </c>
    </row>
    <row r="238" spans="2:24">
      <c r="C238" s="7" t="s">
        <v>71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2022-01-21T03:33:19Z</cp:lastPrinted>
  <dcterms:created xsi:type="dcterms:W3CDTF">2020-08-31T08:55:27Z</dcterms:created>
  <dcterms:modified xsi:type="dcterms:W3CDTF">2022-01-21T03:48:00Z</dcterms:modified>
</cp:coreProperties>
</file>