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<sst xmlns="http://schemas.openxmlformats.org/spreadsheetml/2006/main" count="226" uniqueCount="80">
  <si>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</si>
  <si>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</si>
  <si>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</si>
  <si>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</si>
  <si>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</si>
  <si>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</si>
  <si>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</si>
  <si>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</si>
  <si>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</si>
  <si>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</si>
  <si>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</si>
  <si>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</si>
  <si>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</si>
  <si>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</si>
  <si>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</si>
  <si>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</si>
  <si>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</si>
  <si>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</si>
  <si>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</si>
  <si>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</si>
  <si>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</si>
  <si>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</si>
  <si>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</si>
  <si>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</si>
  <si>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</si>
  <si>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</si>
  <si>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</si>
  <si>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</si>
  <si>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</si>
  <si>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</si>
  <si>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</si>
  <si>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</si>
  <si>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</si>
  <si>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</si>
  <si>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</si>
  <si>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</si>
  <si>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</si>
  <si>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</si>
  <si>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</si>
  <si>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</si>
  <si>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</si>
  <si>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</si>
  <si>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</si>
  <si>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</si>
  <si>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</si>
  <si>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</si>
  <si>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</si>
  <si>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</si>
  <si>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</si>
  <si>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</si>
  <si>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</si>
  <si>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</si>
  <si>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</si>
  <si>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</si>
  <si>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</si>
  <si>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</si>
  <si>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</si>
  <si>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</si>
  <si>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</si>
  <si>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</si>
  <si>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</si>
  <si>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</si>
  <si>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</si>
  <si>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</si>
  <si>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</si>
  <si>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</si>
  <si>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</si>
  <si>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Надой н/т коров на 01.04. 2025</t>
  </si>
  <si>
    <t>70</t>
  </si>
  <si>
    <t>2</t>
  </si>
  <si>
    <t>КФХ Иванов  В.М.</t>
  </si>
  <si>
    <t>5</t>
  </si>
  <si>
    <t>2244</t>
  </si>
  <si>
    <t>19</t>
  </si>
  <si>
    <t>441</t>
  </si>
  <si>
    <t>11</t>
  </si>
  <si>
    <t>60</t>
  </si>
  <si>
    <t>117</t>
  </si>
  <si>
    <t>6</t>
  </si>
  <si>
    <t xml:space="preserve">СВОДКА ПО НАДОЮ МОЛОКА ЗА 19.05.2025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</si>
</sst>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K8" sqref="K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50</v>
      </c>
      <c r="D4" s="128" t="s">
        <v>2</v>
      </c>
      <c r="E4" s="129"/>
      <c r="F4" s="129"/>
      <c r="G4" s="129"/>
      <c r="H4" s="129"/>
      <c r="I4" s="130"/>
      <c r="J4" s="123" t="s">
        <v>54</v>
      </c>
      <c r="K4" s="131" t="s">
        <v>3</v>
      </c>
      <c r="L4" s="123" t="s">
        <v>47</v>
      </c>
      <c r="M4" s="123" t="s">
        <v>4</v>
      </c>
      <c r="N4" s="138" t="s">
        <v>48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67</v>
      </c>
      <c r="X4" s="149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36</v>
      </c>
    </row>
    <row r="5" spans="1:192" ht="53.25" customHeight="1" thickBot="1">
      <c r="A5" s="124"/>
      <c r="B5" s="126"/>
      <c r="C5" s="127"/>
      <c r="D5" s="136" t="s">
        <v>51</v>
      </c>
      <c r="E5" s="137"/>
      <c r="F5" s="136" t="s">
        <v>52</v>
      </c>
      <c r="G5" s="137"/>
      <c r="H5" s="136" t="s">
        <v>53</v>
      </c>
      <c r="I5" s="137"/>
      <c r="J5" s="124"/>
      <c r="K5" s="132"/>
      <c r="L5" s="124"/>
      <c r="M5" s="124"/>
      <c r="N5" s="97" t="s">
        <v>55</v>
      </c>
      <c r="O5" s="97" t="s">
        <v>43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46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41521</v>
      </c>
      <c r="D6" s="30">
        <v>298</v>
      </c>
      <c r="E6" s="30">
        <v>280</v>
      </c>
      <c r="F6" s="30">
        <v>286</v>
      </c>
      <c r="G6" s="30">
        <v>269</v>
      </c>
      <c r="H6" s="30">
        <v>320</v>
      </c>
      <c r="I6" s="30">
        <v>298</v>
      </c>
      <c r="J6" s="63">
        <v>44776</v>
      </c>
      <c r="K6" s="80">
        <f>F6/D6*100</f>
        <v>95.973154362416096</v>
      </c>
      <c r="L6" s="31">
        <f>H6*3.4/F6</f>
        <v>3.8041958041958042</v>
      </c>
      <c r="M6" s="81" t="s">
        <v>56</v>
      </c>
      <c r="N6" s="32">
        <f>D6/B6*100</f>
        <v>30.721649484536083</v>
      </c>
      <c r="O6" s="64">
        <v>28.9</v>
      </c>
      <c r="P6" s="30">
        <f>H6</f>
        <v>320</v>
      </c>
      <c r="Q6" s="82">
        <v>47</v>
      </c>
      <c r="R6" s="83" t="s">
        <v>78</v>
      </c>
      <c r="S6" s="65">
        <v>59</v>
      </c>
      <c r="T6" s="66">
        <v>44</v>
      </c>
      <c r="U6" s="84">
        <v>574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4900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45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41521</v>
      </c>
      <c r="D8" s="90">
        <f t="shared" si="0"/>
        <v>298</v>
      </c>
      <c r="E8" s="33">
        <f t="shared" si="0"/>
        <v>297</v>
      </c>
      <c r="F8" s="33">
        <f>F6+F7</f>
        <v>286</v>
      </c>
      <c r="G8" s="33">
        <f t="shared" si="0"/>
        <v>284</v>
      </c>
      <c r="H8" s="33">
        <f t="shared" si="0"/>
        <v>320</v>
      </c>
      <c r="I8" s="33">
        <f t="shared" si="0"/>
        <v>314</v>
      </c>
      <c r="J8" s="88">
        <f t="shared" si="0"/>
        <v>44776</v>
      </c>
      <c r="K8" s="91">
        <f>F8/D8*100</f>
        <v>95.973154362416096</v>
      </c>
      <c r="L8" s="31">
        <f>L6</f>
        <v>3.8041958041958042</v>
      </c>
      <c r="M8" s="92">
        <f>(M6+M7)/1</f>
        <v>3.55</v>
      </c>
      <c r="N8" s="93">
        <f>D8/B8*100</f>
        <v>30.721649484536083</v>
      </c>
      <c r="O8" s="93">
        <v>26.2</v>
      </c>
      <c r="P8" s="33">
        <f t="shared" ref="P8:U8" si="1">P6+P7</f>
        <v>320</v>
      </c>
      <c r="Q8" s="33">
        <f t="shared" si="1"/>
        <v>47</v>
      </c>
      <c r="R8" s="33">
        <f t="shared" si="1"/>
        <v>6</v>
      </c>
      <c r="S8" s="33">
        <f>S6+S7</f>
        <v>59</v>
      </c>
      <c r="T8" s="33">
        <f>T6</f>
        <v>44</v>
      </c>
      <c r="U8" s="33">
        <f t="shared" si="1"/>
        <v>574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4900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42</v>
      </c>
      <c r="B9" s="63">
        <v>200</v>
      </c>
      <c r="C9" s="98">
        <v>3633</v>
      </c>
      <c r="D9" s="65">
        <v>34</v>
      </c>
      <c r="E9" s="65">
        <v>57</v>
      </c>
      <c r="F9" s="99">
        <v>30</v>
      </c>
      <c r="G9" s="65">
        <v>49</v>
      </c>
      <c r="H9" s="65">
        <v>40</v>
      </c>
      <c r="I9" s="65">
        <v>52</v>
      </c>
      <c r="J9" s="63">
        <v>4071</v>
      </c>
      <c r="K9" s="91">
        <v>88</v>
      </c>
      <c r="L9" s="31">
        <f>H9*3.4/F9</f>
        <v>4.5333333333333332</v>
      </c>
      <c r="M9" s="100">
        <v>3.6</v>
      </c>
      <c r="N9" s="93">
        <f>D9/B9*100</f>
        <v>17</v>
      </c>
      <c r="O9" s="64">
        <v>19</v>
      </c>
      <c r="P9" s="30">
        <f t="shared" ref="P9:P12" si="2">H9</f>
        <v>40</v>
      </c>
      <c r="Q9" s="82">
        <v>5</v>
      </c>
      <c r="R9" s="71"/>
      <c r="S9" s="71" t="s">
        <v>69</v>
      </c>
      <c r="T9" s="72"/>
      <c r="U9" s="101" t="s">
        <v>68</v>
      </c>
      <c r="V9" s="85"/>
      <c r="W9" s="71" t="s">
        <v>58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2100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2253</v>
      </c>
      <c r="D10" s="103">
        <v>21</v>
      </c>
      <c r="E10" s="103">
        <v>17</v>
      </c>
      <c r="F10" s="103">
        <v>19</v>
      </c>
      <c r="G10" s="103">
        <v>16</v>
      </c>
      <c r="H10" s="103">
        <v>20</v>
      </c>
      <c r="I10" s="65">
        <v>16</v>
      </c>
      <c r="J10" s="63">
        <v>2141</v>
      </c>
      <c r="K10" s="37">
        <f>F10/D10*100</f>
        <v>90.476190476190482</v>
      </c>
      <c r="L10" s="31">
        <f>H10*3.4/F10</f>
        <v>3.5789473684210527</v>
      </c>
      <c r="M10" s="73" t="s">
        <v>25</v>
      </c>
      <c r="N10" s="32">
        <f>D10/B10*100</f>
        <v>17.796610169491526</v>
      </c>
      <c r="O10" s="104">
        <v>14.4</v>
      </c>
      <c r="P10" s="30">
        <f>H10</f>
        <v>20</v>
      </c>
      <c r="Q10" s="105">
        <v>1</v>
      </c>
      <c r="R10" s="106"/>
      <c r="S10" s="24" t="s">
        <v>71</v>
      </c>
      <c r="T10" s="107"/>
      <c r="U10" s="108" t="s">
        <v>66</v>
      </c>
      <c r="V10" s="85"/>
      <c r="W10" s="24" t="s">
        <v>60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5144</v>
      </c>
      <c r="D11" s="103">
        <v>38</v>
      </c>
      <c r="E11" s="103">
        <v>33</v>
      </c>
      <c r="F11" s="103">
        <v>35</v>
      </c>
      <c r="G11" s="103">
        <v>29</v>
      </c>
      <c r="H11" s="103">
        <v>39</v>
      </c>
      <c r="I11" s="65">
        <v>32</v>
      </c>
      <c r="J11" s="63">
        <v>5164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40</v>
      </c>
      <c r="N11" s="32">
        <f>D11/B11*100</f>
        <v>21.111111111111111</v>
      </c>
      <c r="O11" s="64">
        <v>18.7</v>
      </c>
      <c r="P11" s="30">
        <f>H11</f>
        <v>39</v>
      </c>
      <c r="Q11" s="110">
        <v>2</v>
      </c>
      <c r="R11" s="24"/>
      <c r="S11" s="24" t="s">
        <v>71</v>
      </c>
      <c r="T11" s="107"/>
      <c r="U11" s="107" t="s">
        <v>59</v>
      </c>
      <c r="V11" s="24"/>
      <c r="W11" s="24" t="s">
        <v>61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3500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1740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1574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/>
      <c r="T12" s="72"/>
      <c r="U12" s="72"/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1604</v>
      </c>
      <c r="D14" s="65">
        <v>14</v>
      </c>
      <c r="E14" s="65">
        <v>19</v>
      </c>
      <c r="F14" s="65">
        <v>12</v>
      </c>
      <c r="G14" s="65">
        <v>17</v>
      </c>
      <c r="H14" s="65">
        <v>12</v>
      </c>
      <c r="I14" s="65">
        <v>17</v>
      </c>
      <c r="J14" s="63">
        <v>1373</v>
      </c>
      <c r="K14" s="37">
        <f t="shared" si="4"/>
        <v>85.714285714285708</v>
      </c>
      <c r="L14" s="31">
        <f>H14*3.4/F14</f>
        <v>3.4</v>
      </c>
      <c r="M14" s="73" t="s">
        <v>24</v>
      </c>
      <c r="N14" s="32">
        <f>D14/B14*100</f>
        <v>7.5675675675675684</v>
      </c>
      <c r="O14" s="64">
        <v>10.3</v>
      </c>
      <c r="P14" s="30">
        <f>H14</f>
        <v>12</v>
      </c>
      <c r="Q14" s="30">
        <v>2</v>
      </c>
      <c r="R14" s="71"/>
      <c r="S14" s="71" t="s">
        <v>75</v>
      </c>
      <c r="T14" s="72"/>
      <c r="U14" s="72" t="s">
        <v>57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45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41</v>
      </c>
      <c r="B16" s="62">
        <v>12</v>
      </c>
      <c r="C16" s="62">
        <v>152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152</v>
      </c>
      <c r="K16" s="37">
        <f t="shared" si="4"/>
        <v>100</v>
      </c>
      <c r="L16" s="31">
        <f t="shared" si="3"/>
        <v>3.4</v>
      </c>
      <c r="M16" s="73" t="s">
        <v>39</v>
      </c>
      <c r="N16" s="32">
        <f t="shared" ref="N16:N22" si="6">D16/B16*100</f>
        <v>16.666666666666664</v>
      </c>
      <c r="O16" s="64">
        <v>8.3000000000000007</v>
      </c>
      <c r="P16" s="118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49</v>
      </c>
      <c r="B17" s="63">
        <v>51</v>
      </c>
      <c r="C17" s="63">
        <v>412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358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35</v>
      </c>
      <c r="B18" s="63">
        <v>60</v>
      </c>
      <c r="C18" s="63">
        <v>479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370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70</v>
      </c>
      <c r="B19" s="63">
        <v>40</v>
      </c>
      <c r="C19" s="63">
        <v>470</v>
      </c>
      <c r="D19" s="65">
        <v>6</v>
      </c>
      <c r="E19" s="65">
        <v>5</v>
      </c>
      <c r="F19" s="65">
        <v>5</v>
      </c>
      <c r="G19" s="65">
        <v>4</v>
      </c>
      <c r="H19" s="65">
        <v>5</v>
      </c>
      <c r="I19" s="65">
        <v>4</v>
      </c>
      <c r="J19" s="63">
        <v>370</v>
      </c>
      <c r="K19" s="37">
        <f>F19/D19*100</f>
        <v>83.333333333333343</v>
      </c>
      <c r="L19" s="31">
        <f t="shared" si="3"/>
        <v>3.4</v>
      </c>
      <c r="M19" s="73" t="s">
        <v>26</v>
      </c>
      <c r="N19" s="32">
        <f t="shared" si="6"/>
        <v>15</v>
      </c>
      <c r="O19" s="64">
        <v>12.5</v>
      </c>
      <c r="P19" s="118">
        <f t="shared" si="7"/>
        <v>5</v>
      </c>
      <c r="Q19" s="30"/>
      <c r="R19" s="71"/>
      <c r="S19" s="71" t="s">
        <v>69</v>
      </c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44</v>
      </c>
      <c r="B22" s="39">
        <f>B9+B10+B11+B12+B13+B14+B15+B16+B17+B18+B19+B20+B21</f>
        <v>956</v>
      </c>
      <c r="C22" s="39">
        <f>C9+C10+C11+C12+C13+C14+C15+C16+C17+C18+C19+C20+C21</f>
        <v>15887</v>
      </c>
      <c r="D22" s="40">
        <f>D9+D10+D11+D12+D13+D14+D15+D16+D17+D18+D19+D20+D21</f>
        <v>138</v>
      </c>
      <c r="E22" s="40">
        <f>E9+E10+E11+E12+E13+E14+E15+E16+E17+E18+E19+E20+E21</f>
        <v>160</v>
      </c>
      <c r="F22" s="40">
        <f>F9+F10+F11+F12+F14+F15+F16+F17+F18+F19</f>
        <v>123</v>
      </c>
      <c r="G22" s="40">
        <f>G21+G20+G19+G18+G17+G16+G15+G14+G13+G12+G11+G10+G9</f>
        <v>140</v>
      </c>
      <c r="H22" s="40">
        <f>H21+H20+H19+H18+H17+H16+H15+H14+H13+H12+H11+H10+H9</f>
        <v>138</v>
      </c>
      <c r="I22" s="40">
        <f>I21+I20+I19+I18+I17+I16+I15+I14+I13+I12+I11+I10+I9</f>
        <v>146</v>
      </c>
      <c r="J22" s="39">
        <f>J21+J20+J19+J18+J17+J16+J15+J14+J13+J12+J11+J10+J9</f>
        <v>15573</v>
      </c>
      <c r="K22" s="37">
        <f t="shared" si="4"/>
        <v>89.130434782608688</v>
      </c>
      <c r="L22" s="31">
        <f>H22*3.4/F22</f>
        <v>3.8146341463414632</v>
      </c>
      <c r="M22" s="41">
        <f>(M9+M10+M11+M12+M14+M15+M16+M17+M18+M19)/9</f>
        <v>3.1655555555555557</v>
      </c>
      <c r="N22" s="32">
        <f t="shared" si="6"/>
        <v>14.435146443514643</v>
      </c>
      <c r="O22" s="42">
        <v>14.3</v>
      </c>
      <c r="P22" s="30">
        <f>P21+P20+P19+P18+P17+P16+P15+P14+P13+P12+P11+P10+P9</f>
        <v>138</v>
      </c>
      <c r="Q22" s="30">
        <f t="shared" ref="Q22:U22" si="8">Q21+Q20+Q19+Q18+Q17+Q16+Q15+Q14+Q13+Q12+Q11+Q10+Q9</f>
        <v>10</v>
      </c>
      <c r="R22" s="30">
        <f t="shared" si="8"/>
        <v>0</v>
      </c>
      <c r="S22" s="30">
        <f t="shared" si="8"/>
        <v>25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5600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43</v>
      </c>
      <c r="B23" s="52">
        <f>B22+B8</f>
        <v>1926</v>
      </c>
      <c r="C23" s="35">
        <f>C8+C22</f>
        <v>57408</v>
      </c>
      <c r="D23" s="33">
        <f t="shared" ref="D23:I23" si="9">D22+D8</f>
        <v>436</v>
      </c>
      <c r="E23" s="33">
        <f t="shared" si="9"/>
        <v>457</v>
      </c>
      <c r="F23" s="53">
        <f t="shared" si="9"/>
        <v>409</v>
      </c>
      <c r="G23" s="53">
        <f t="shared" si="9"/>
        <v>424</v>
      </c>
      <c r="H23" s="33">
        <f t="shared" si="9"/>
        <v>458</v>
      </c>
      <c r="I23" s="33">
        <f t="shared" si="9"/>
        <v>460</v>
      </c>
      <c r="J23" s="75">
        <f>J8+J22</f>
        <v>60349</v>
      </c>
      <c r="K23" s="76">
        <f t="shared" si="4"/>
        <v>93.807339449541288</v>
      </c>
      <c r="L23" s="31">
        <f>H23*3.4/F23</f>
        <v>3.8073349633251836</v>
      </c>
      <c r="M23" s="54">
        <f>(M8+M22)/2</f>
        <v>3.3577777777777778</v>
      </c>
      <c r="N23" s="55">
        <f>D23/B23*100</f>
        <v>22.63759086188993</v>
      </c>
      <c r="O23" s="55">
        <v>20.399999999999999</v>
      </c>
      <c r="P23" s="56">
        <f>P22+P8</f>
        <v>458</v>
      </c>
      <c r="Q23" s="33">
        <f>Q22+Q8</f>
        <v>57</v>
      </c>
      <c r="R23" s="33">
        <f>R22+R8</f>
        <v>6</v>
      </c>
      <c r="S23" s="33">
        <f>S8+S22</f>
        <v>84</v>
      </c>
      <c r="T23" s="33">
        <f>T8+T22</f>
        <v>44</v>
      </c>
      <c r="U23" s="33">
        <f>U8+U22</f>
        <v>729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10500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38</v>
      </c>
      <c r="B24" s="20" t="s">
        <v>72</v>
      </c>
      <c r="C24" s="21"/>
      <c r="D24" s="140">
        <f>D23-E23</f>
        <v>-21</v>
      </c>
      <c r="E24" s="141"/>
      <c r="F24" s="140">
        <f>F23-G23</f>
        <v>-15</v>
      </c>
      <c r="G24" s="141"/>
      <c r="H24" s="142">
        <f>H23-I23</f>
        <v>-2</v>
      </c>
      <c r="I24" s="143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45</v>
      </c>
      <c r="S24" s="24" t="s">
        <v>77</v>
      </c>
      <c r="T24" s="24" t="s">
        <v>73</v>
      </c>
      <c r="U24" s="24" t="s">
        <v>74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15800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2025-05-20T03:09:29Z</cp:lastPrinted>
  <dcterms:created xsi:type="dcterms:W3CDTF">2020-08-31T08:55:27Z</dcterms:created>
  <dcterms:modified xsi:type="dcterms:W3CDTF">2025-05-20T03:19:26Z</dcterms:modified>
</cp:coreProperties>
</file>