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8800" windowHeight="12225"/>
  </bookViews>
  <sheets>
    <sheet name="Лист1" sheetId="4" r:id="rId1"/>
    <sheet name="Лист2" sheetId="5" r:id="rId2"/>
  </sheets>
  <definedNames>
    <definedName name="_xlnm._FilterDatabase" localSheetId="0" hidden="1">Лист1!$A$10:$Z$526</definedName>
  </definedNames>
  <calcPr calcId="124519"/>
</workbook>
</file>

<file path=xl/calcChain.xml><?xml version="1.0" encoding="utf-8"?>
<calcChain xmlns="http://schemas.openxmlformats.org/spreadsheetml/2006/main">
  <c r="L483" i="4"/>
  <c r="L504"/>
  <c r="L501"/>
  <c r="L498"/>
  <c r="L495"/>
  <c r="L486"/>
  <c r="L482"/>
  <c r="O477" l="1"/>
  <c r="N477"/>
  <c r="K477"/>
  <c r="G473"/>
  <c r="G472"/>
  <c r="O471"/>
  <c r="N471"/>
  <c r="M471"/>
  <c r="L471"/>
  <c r="K471"/>
  <c r="J471"/>
  <c r="I471"/>
  <c r="H471"/>
  <c r="R470"/>
  <c r="G470"/>
  <c r="G469"/>
  <c r="G468"/>
  <c r="O467"/>
  <c r="N467"/>
  <c r="M467"/>
  <c r="L467"/>
  <c r="K467"/>
  <c r="J467"/>
  <c r="I467"/>
  <c r="H467"/>
  <c r="G466"/>
  <c r="G465"/>
  <c r="O464"/>
  <c r="N464"/>
  <c r="M464"/>
  <c r="L464"/>
  <c r="K464"/>
  <c r="J464"/>
  <c r="I464"/>
  <c r="H464"/>
  <c r="G463"/>
  <c r="G462"/>
  <c r="R461"/>
  <c r="O461"/>
  <c r="N461"/>
  <c r="M461"/>
  <c r="L461"/>
  <c r="K461"/>
  <c r="J461"/>
  <c r="I461"/>
  <c r="H461"/>
  <c r="O460"/>
  <c r="N460"/>
  <c r="M460"/>
  <c r="M477" s="1"/>
  <c r="L460"/>
  <c r="L477" s="1"/>
  <c r="K460"/>
  <c r="J460"/>
  <c r="J477" s="1"/>
  <c r="I460"/>
  <c r="I477" s="1"/>
  <c r="H460"/>
  <c r="H477" s="1"/>
  <c r="O459"/>
  <c r="O476" s="1"/>
  <c r="O475" s="1"/>
  <c r="N459"/>
  <c r="N476" s="1"/>
  <c r="N475" s="1"/>
  <c r="M459"/>
  <c r="M476" s="1"/>
  <c r="M475" s="1"/>
  <c r="L459"/>
  <c r="L458" s="1"/>
  <c r="K459"/>
  <c r="K476" s="1"/>
  <c r="K475" s="1"/>
  <c r="J459"/>
  <c r="J476" s="1"/>
  <c r="I459"/>
  <c r="I476" s="1"/>
  <c r="I475" s="1"/>
  <c r="H459"/>
  <c r="O458"/>
  <c r="K458"/>
  <c r="G457"/>
  <c r="G456"/>
  <c r="O455"/>
  <c r="N455"/>
  <c r="M455"/>
  <c r="L455"/>
  <c r="K455"/>
  <c r="J455"/>
  <c r="I455"/>
  <c r="H455"/>
  <c r="G471" l="1"/>
  <c r="J475"/>
  <c r="G461"/>
  <c r="G467"/>
  <c r="L476"/>
  <c r="L475" s="1"/>
  <c r="G459"/>
  <c r="G455"/>
  <c r="G464"/>
  <c r="H476"/>
  <c r="G476" s="1"/>
  <c r="G477"/>
  <c r="J458"/>
  <c r="N458"/>
  <c r="I458"/>
  <c r="M458"/>
  <c r="G460"/>
  <c r="H458"/>
  <c r="H475" l="1"/>
  <c r="G475" s="1"/>
  <c r="G458"/>
  <c r="R504" l="1"/>
  <c r="R501"/>
  <c r="R495"/>
  <c r="R498"/>
  <c r="R492"/>
  <c r="R489"/>
  <c r="R486"/>
  <c r="J508"/>
  <c r="K508"/>
  <c r="L508"/>
  <c r="M508"/>
  <c r="N508"/>
  <c r="O508"/>
  <c r="K509"/>
  <c r="K507" s="1"/>
  <c r="L509"/>
  <c r="G506"/>
  <c r="G505"/>
  <c r="O504"/>
  <c r="K504"/>
  <c r="J504"/>
  <c r="I504"/>
  <c r="H504"/>
  <c r="G503"/>
  <c r="G502"/>
  <c r="K501"/>
  <c r="J501"/>
  <c r="I501"/>
  <c r="H501"/>
  <c r="G500"/>
  <c r="G499"/>
  <c r="O498"/>
  <c r="N498"/>
  <c r="M498"/>
  <c r="K498"/>
  <c r="J498"/>
  <c r="I498"/>
  <c r="H498"/>
  <c r="G497"/>
  <c r="G496"/>
  <c r="O495"/>
  <c r="N495"/>
  <c r="M495"/>
  <c r="K495"/>
  <c r="J495"/>
  <c r="I495"/>
  <c r="H495"/>
  <c r="G494"/>
  <c r="G493"/>
  <c r="O492"/>
  <c r="N492"/>
  <c r="M492"/>
  <c r="K492"/>
  <c r="J492"/>
  <c r="I492"/>
  <c r="G492" s="1"/>
  <c r="H492"/>
  <c r="G491"/>
  <c r="G490"/>
  <c r="O489"/>
  <c r="N489"/>
  <c r="M489"/>
  <c r="K489"/>
  <c r="J489"/>
  <c r="I489"/>
  <c r="H489"/>
  <c r="G489" s="1"/>
  <c r="G488"/>
  <c r="G487"/>
  <c r="O486"/>
  <c r="N486"/>
  <c r="M486"/>
  <c r="K486"/>
  <c r="J486"/>
  <c r="I486"/>
  <c r="H486"/>
  <c r="G485"/>
  <c r="G484"/>
  <c r="O483"/>
  <c r="N483"/>
  <c r="M483"/>
  <c r="K483"/>
  <c r="J483"/>
  <c r="I483"/>
  <c r="H483"/>
  <c r="O482"/>
  <c r="O480" s="1"/>
  <c r="N482"/>
  <c r="N480" s="1"/>
  <c r="M482"/>
  <c r="M480" s="1"/>
  <c r="K482"/>
  <c r="J482"/>
  <c r="J509" s="1"/>
  <c r="I482"/>
  <c r="I509" s="1"/>
  <c r="H482"/>
  <c r="I481"/>
  <c r="I508" s="1"/>
  <c r="H481"/>
  <c r="K480"/>
  <c r="J480"/>
  <c r="G486" l="1"/>
  <c r="M509"/>
  <c r="M507" s="1"/>
  <c r="G501"/>
  <c r="N509"/>
  <c r="G482"/>
  <c r="G498"/>
  <c r="O509"/>
  <c r="G495"/>
  <c r="G504"/>
  <c r="H509"/>
  <c r="I480"/>
  <c r="G483"/>
  <c r="G481"/>
  <c r="H508"/>
  <c r="H507" s="1"/>
  <c r="L507"/>
  <c r="J507"/>
  <c r="H480"/>
  <c r="G480" s="1"/>
  <c r="N507"/>
  <c r="O507"/>
  <c r="G508" l="1"/>
  <c r="I507"/>
  <c r="G507" s="1"/>
  <c r="G509"/>
  <c r="L107" l="1"/>
  <c r="R85"/>
  <c r="R164"/>
  <c r="R176"/>
  <c r="R170"/>
  <c r="M168"/>
  <c r="N168"/>
  <c r="R518"/>
  <c r="L162"/>
  <c r="G105"/>
  <c r="G104"/>
  <c r="O103"/>
  <c r="N103"/>
  <c r="M103"/>
  <c r="L103"/>
  <c r="K103"/>
  <c r="J103"/>
  <c r="I103"/>
  <c r="H103"/>
  <c r="R117"/>
  <c r="G134"/>
  <c r="G133"/>
  <c r="G131"/>
  <c r="G130"/>
  <c r="G128"/>
  <c r="G127"/>
  <c r="G122"/>
  <c r="G121"/>
  <c r="G119"/>
  <c r="G118"/>
  <c r="G116"/>
  <c r="G115"/>
  <c r="O132"/>
  <c r="N132"/>
  <c r="M132"/>
  <c r="L132"/>
  <c r="K132"/>
  <c r="J132"/>
  <c r="I132"/>
  <c r="H132"/>
  <c r="G132" s="1"/>
  <c r="O129"/>
  <c r="N129"/>
  <c r="M129"/>
  <c r="L129"/>
  <c r="K129"/>
  <c r="J129"/>
  <c r="I129"/>
  <c r="H129"/>
  <c r="G129" s="1"/>
  <c r="O126"/>
  <c r="N126"/>
  <c r="M126"/>
  <c r="L126"/>
  <c r="K126"/>
  <c r="J126"/>
  <c r="I126"/>
  <c r="H126"/>
  <c r="G126" s="1"/>
  <c r="G125"/>
  <c r="G124"/>
  <c r="O123"/>
  <c r="N123"/>
  <c r="M123"/>
  <c r="L123"/>
  <c r="K123"/>
  <c r="J123"/>
  <c r="I123"/>
  <c r="H123"/>
  <c r="O120"/>
  <c r="N120"/>
  <c r="M120"/>
  <c r="L120"/>
  <c r="K120"/>
  <c r="J120"/>
  <c r="I120"/>
  <c r="H120"/>
  <c r="G120" s="1"/>
  <c r="O117"/>
  <c r="N117"/>
  <c r="M117"/>
  <c r="L117"/>
  <c r="K117"/>
  <c r="J117"/>
  <c r="I117"/>
  <c r="H117"/>
  <c r="G117" s="1"/>
  <c r="O114"/>
  <c r="N114"/>
  <c r="M114"/>
  <c r="L114"/>
  <c r="K114"/>
  <c r="J114"/>
  <c r="I114"/>
  <c r="H114"/>
  <c r="G114" s="1"/>
  <c r="O113"/>
  <c r="O111" s="1"/>
  <c r="N113"/>
  <c r="M113"/>
  <c r="J113"/>
  <c r="I113"/>
  <c r="H113"/>
  <c r="G113" s="1"/>
  <c r="J112"/>
  <c r="I112"/>
  <c r="H112"/>
  <c r="G112" s="1"/>
  <c r="N111"/>
  <c r="M111"/>
  <c r="L111"/>
  <c r="K111"/>
  <c r="J111"/>
  <c r="G103" l="1"/>
  <c r="G123"/>
  <c r="I111"/>
  <c r="H111"/>
  <c r="G111" s="1"/>
  <c r="M399"/>
  <c r="L246" l="1"/>
  <c r="L245"/>
  <c r="G426"/>
  <c r="G425"/>
  <c r="G423"/>
  <c r="G422"/>
  <c r="G420"/>
  <c r="G419"/>
  <c r="G417"/>
  <c r="G416"/>
  <c r="G411"/>
  <c r="G410"/>
  <c r="G408"/>
  <c r="G407"/>
  <c r="G405"/>
  <c r="G404"/>
  <c r="G402"/>
  <c r="G401"/>
  <c r="G393"/>
  <c r="G392"/>
  <c r="G390"/>
  <c r="G389"/>
  <c r="G387"/>
  <c r="G386"/>
  <c r="G381"/>
  <c r="G380"/>
  <c r="G378"/>
  <c r="G377"/>
  <c r="G375"/>
  <c r="G374"/>
  <c r="G369"/>
  <c r="G368"/>
  <c r="G366"/>
  <c r="G365"/>
  <c r="G362"/>
  <c r="G360"/>
  <c r="G359"/>
  <c r="G358"/>
  <c r="G357"/>
  <c r="G356"/>
  <c r="G351"/>
  <c r="G350"/>
  <c r="G348"/>
  <c r="G347"/>
  <c r="G339"/>
  <c r="G338"/>
  <c r="G336"/>
  <c r="G335"/>
  <c r="G333"/>
  <c r="G332"/>
  <c r="G330"/>
  <c r="G329"/>
  <c r="G326"/>
  <c r="G324"/>
  <c r="G323"/>
  <c r="G321"/>
  <c r="G320"/>
  <c r="G318"/>
  <c r="G317"/>
  <c r="G315"/>
  <c r="G314"/>
  <c r="G312"/>
  <c r="G311"/>
  <c r="G309"/>
  <c r="G308"/>
  <c r="G306"/>
  <c r="G305"/>
  <c r="G303"/>
  <c r="G302"/>
  <c r="G300"/>
  <c r="G299"/>
  <c r="G294"/>
  <c r="G293"/>
  <c r="G291"/>
  <c r="G290"/>
  <c r="G288"/>
  <c r="G287"/>
  <c r="G282"/>
  <c r="G281"/>
  <c r="G279"/>
  <c r="G278"/>
  <c r="G276"/>
  <c r="G275"/>
  <c r="G273"/>
  <c r="G272"/>
  <c r="G270"/>
  <c r="G269"/>
  <c r="G267"/>
  <c r="G266"/>
  <c r="G264"/>
  <c r="G263"/>
  <c r="G261"/>
  <c r="G260"/>
  <c r="G258"/>
  <c r="G257"/>
  <c r="G255"/>
  <c r="G254"/>
  <c r="G252"/>
  <c r="G251"/>
  <c r="G249"/>
  <c r="G248"/>
  <c r="G243"/>
  <c r="G242"/>
  <c r="G231"/>
  <c r="G230"/>
  <c r="G228"/>
  <c r="G227"/>
  <c r="G225"/>
  <c r="G224"/>
  <c r="G222"/>
  <c r="G221"/>
  <c r="G219"/>
  <c r="G218"/>
  <c r="G216"/>
  <c r="G215"/>
  <c r="G207"/>
  <c r="G206"/>
  <c r="G198"/>
  <c r="G197"/>
  <c r="G192"/>
  <c r="G191"/>
  <c r="G189"/>
  <c r="G188"/>
  <c r="G46"/>
  <c r="G45"/>
  <c r="G43"/>
  <c r="G42"/>
  <c r="G40"/>
  <c r="G39"/>
  <c r="G37"/>
  <c r="G36"/>
  <c r="G34"/>
  <c r="G33"/>
  <c r="G31"/>
  <c r="G30"/>
  <c r="G28"/>
  <c r="G27"/>
  <c r="G25"/>
  <c r="G24"/>
  <c r="G22"/>
  <c r="G21"/>
  <c r="G19"/>
  <c r="G18"/>
  <c r="G102"/>
  <c r="G101"/>
  <c r="G99"/>
  <c r="G98"/>
  <c r="G96"/>
  <c r="G95"/>
  <c r="G93"/>
  <c r="G92"/>
  <c r="G90"/>
  <c r="G89"/>
  <c r="G87"/>
  <c r="G86"/>
  <c r="G84"/>
  <c r="G83"/>
  <c r="G81"/>
  <c r="G80"/>
  <c r="G72"/>
  <c r="G71"/>
  <c r="G69"/>
  <c r="G68"/>
  <c r="G66"/>
  <c r="G65"/>
  <c r="G63"/>
  <c r="G62"/>
  <c r="G60"/>
  <c r="G59"/>
  <c r="G57"/>
  <c r="G56"/>
  <c r="G53"/>
  <c r="G54"/>
  <c r="G178"/>
  <c r="G177"/>
  <c r="G172"/>
  <c r="G171"/>
  <c r="G166"/>
  <c r="G165"/>
  <c r="G520"/>
  <c r="G519"/>
  <c r="G517"/>
  <c r="G516"/>
  <c r="G449" l="1"/>
  <c r="G448"/>
  <c r="G446"/>
  <c r="G445"/>
  <c r="G443"/>
  <c r="G442"/>
  <c r="G440"/>
  <c r="G439"/>
  <c r="G437"/>
  <c r="G436"/>
  <c r="G433"/>
  <c r="G434"/>
  <c r="O15"/>
  <c r="O48" s="1"/>
  <c r="O16"/>
  <c r="O107"/>
  <c r="O108"/>
  <c r="O106" l="1"/>
  <c r="O14"/>
  <c r="O49"/>
  <c r="O47" s="1"/>
  <c r="O451"/>
  <c r="O452"/>
  <c r="O522"/>
  <c r="O17"/>
  <c r="O20"/>
  <c r="O23"/>
  <c r="O26"/>
  <c r="O29"/>
  <c r="O32"/>
  <c r="O35"/>
  <c r="O38"/>
  <c r="O41"/>
  <c r="O52"/>
  <c r="O55"/>
  <c r="O58"/>
  <c r="O61"/>
  <c r="O64"/>
  <c r="O67"/>
  <c r="O70"/>
  <c r="O79"/>
  <c r="O82"/>
  <c r="O85"/>
  <c r="O88"/>
  <c r="O91"/>
  <c r="O94"/>
  <c r="O97"/>
  <c r="O100"/>
  <c r="O157"/>
  <c r="O158"/>
  <c r="O162"/>
  <c r="O163"/>
  <c r="O181" s="1"/>
  <c r="O164"/>
  <c r="O167"/>
  <c r="O168"/>
  <c r="O169"/>
  <c r="O170"/>
  <c r="O173"/>
  <c r="O174"/>
  <c r="O175"/>
  <c r="O176"/>
  <c r="O185"/>
  <c r="O184" s="1"/>
  <c r="O186"/>
  <c r="O187"/>
  <c r="O190"/>
  <c r="O196"/>
  <c r="O200"/>
  <c r="O194" s="1"/>
  <c r="O201"/>
  <c r="O195" s="1"/>
  <c r="O205"/>
  <c r="O212"/>
  <c r="O209" s="1"/>
  <c r="O213"/>
  <c r="O210" s="1"/>
  <c r="O214"/>
  <c r="O217"/>
  <c r="O220"/>
  <c r="O223"/>
  <c r="O226"/>
  <c r="O229"/>
  <c r="O241"/>
  <c r="O245"/>
  <c r="O244" s="1"/>
  <c r="O246"/>
  <c r="O240" s="1"/>
  <c r="O237" s="1"/>
  <c r="O247"/>
  <c r="O250"/>
  <c r="O253"/>
  <c r="O256"/>
  <c r="O259"/>
  <c r="O262"/>
  <c r="O265"/>
  <c r="O268"/>
  <c r="O271"/>
  <c r="O274"/>
  <c r="O283"/>
  <c r="O286"/>
  <c r="O289"/>
  <c r="O292"/>
  <c r="O295"/>
  <c r="O297"/>
  <c r="O298"/>
  <c r="O301"/>
  <c r="O304"/>
  <c r="O307"/>
  <c r="O310"/>
  <c r="O313"/>
  <c r="O316"/>
  <c r="O319"/>
  <c r="O322"/>
  <c r="O325"/>
  <c r="O328"/>
  <c r="O331"/>
  <c r="O334"/>
  <c r="O337"/>
  <c r="O346"/>
  <c r="O349"/>
  <c r="O353"/>
  <c r="O352" s="1"/>
  <c r="O354"/>
  <c r="O355"/>
  <c r="O361"/>
  <c r="O364"/>
  <c r="O367"/>
  <c r="O371"/>
  <c r="O372"/>
  <c r="O373"/>
  <c r="O376"/>
  <c r="O379"/>
  <c r="O383"/>
  <c r="O384"/>
  <c r="O385"/>
  <c r="O388"/>
  <c r="O391"/>
  <c r="O399"/>
  <c r="O400"/>
  <c r="O403"/>
  <c r="O406"/>
  <c r="O398" s="1"/>
  <c r="O409"/>
  <c r="O413"/>
  <c r="O414"/>
  <c r="O415"/>
  <c r="O418"/>
  <c r="O421"/>
  <c r="O424"/>
  <c r="O432"/>
  <c r="O435"/>
  <c r="O438"/>
  <c r="O441"/>
  <c r="O444"/>
  <c r="O447"/>
  <c r="O512"/>
  <c r="O514"/>
  <c r="O523" s="1"/>
  <c r="O515"/>
  <c r="O518"/>
  <c r="O412" l="1"/>
  <c r="O234"/>
  <c r="O344"/>
  <c r="O345"/>
  <c r="O342" s="1"/>
  <c r="O156"/>
  <c r="O180"/>
  <c r="O179" s="1"/>
  <c r="O161"/>
  <c r="O450"/>
  <c r="O521"/>
  <c r="O382"/>
  <c r="O370"/>
  <c r="O211"/>
  <c r="O199"/>
  <c r="O396"/>
  <c r="O397"/>
  <c r="O395"/>
  <c r="O341"/>
  <c r="O340" s="1"/>
  <c r="O343"/>
  <c r="O208"/>
  <c r="O193"/>
  <c r="O239"/>
  <c r="M245"/>
  <c r="M239" s="1"/>
  <c r="R274"/>
  <c r="N274"/>
  <c r="M274"/>
  <c r="L274"/>
  <c r="K274"/>
  <c r="J274"/>
  <c r="I274"/>
  <c r="H274"/>
  <c r="G274" l="1"/>
  <c r="O429"/>
  <c r="O526" s="1"/>
  <c r="O394"/>
  <c r="O238"/>
  <c r="O236"/>
  <c r="L424"/>
  <c r="I413"/>
  <c r="J413"/>
  <c r="K413"/>
  <c r="L413"/>
  <c r="M413"/>
  <c r="N413"/>
  <c r="I414"/>
  <c r="J414"/>
  <c r="K414"/>
  <c r="L414"/>
  <c r="M414"/>
  <c r="N414"/>
  <c r="H414"/>
  <c r="H413"/>
  <c r="L415"/>
  <c r="L409"/>
  <c r="I400"/>
  <c r="J400"/>
  <c r="K400"/>
  <c r="L400"/>
  <c r="M400"/>
  <c r="N400"/>
  <c r="I399"/>
  <c r="J399"/>
  <c r="K399"/>
  <c r="L399"/>
  <c r="N399"/>
  <c r="H399"/>
  <c r="N424"/>
  <c r="M424"/>
  <c r="K424"/>
  <c r="J424"/>
  <c r="I424"/>
  <c r="H424"/>
  <c r="N409"/>
  <c r="M409"/>
  <c r="K409"/>
  <c r="J409"/>
  <c r="I409"/>
  <c r="H409"/>
  <c r="K41"/>
  <c r="L41"/>
  <c r="M41"/>
  <c r="N41"/>
  <c r="I107"/>
  <c r="J107"/>
  <c r="K107"/>
  <c r="M107"/>
  <c r="N107"/>
  <c r="I108"/>
  <c r="J108"/>
  <c r="K108"/>
  <c r="L108"/>
  <c r="M108"/>
  <c r="N108"/>
  <c r="H108"/>
  <c r="H107"/>
  <c r="K52"/>
  <c r="G108" l="1"/>
  <c r="G107"/>
  <c r="G399"/>
  <c r="G409"/>
  <c r="L412"/>
  <c r="G414"/>
  <c r="G413"/>
  <c r="G424"/>
  <c r="O233"/>
  <c r="O428" s="1"/>
  <c r="O525" s="1"/>
  <c r="O524" s="1"/>
  <c r="O235"/>
  <c r="I396"/>
  <c r="J396"/>
  <c r="K396"/>
  <c r="H396"/>
  <c r="N421"/>
  <c r="M421"/>
  <c r="L421"/>
  <c r="K421"/>
  <c r="J421"/>
  <c r="I421"/>
  <c r="H421"/>
  <c r="N418"/>
  <c r="M418"/>
  <c r="L418"/>
  <c r="K418"/>
  <c r="J418"/>
  <c r="I418"/>
  <c r="H418"/>
  <c r="N415"/>
  <c r="M415"/>
  <c r="K415"/>
  <c r="J415"/>
  <c r="I415"/>
  <c r="H415"/>
  <c r="N412"/>
  <c r="M412"/>
  <c r="K412"/>
  <c r="J412"/>
  <c r="I412"/>
  <c r="H412"/>
  <c r="N406"/>
  <c r="N398" s="1"/>
  <c r="N397" s="1"/>
  <c r="M406"/>
  <c r="M398" s="1"/>
  <c r="L406"/>
  <c r="L398" s="1"/>
  <c r="K406"/>
  <c r="K398" s="1"/>
  <c r="K397" s="1"/>
  <c r="J406"/>
  <c r="J398" s="1"/>
  <c r="J397" s="1"/>
  <c r="I406"/>
  <c r="I398" s="1"/>
  <c r="I395" s="1"/>
  <c r="H406"/>
  <c r="H398" s="1"/>
  <c r="H395" s="1"/>
  <c r="N403"/>
  <c r="M403"/>
  <c r="L403"/>
  <c r="K403"/>
  <c r="J403"/>
  <c r="I403"/>
  <c r="H403"/>
  <c r="H400"/>
  <c r="G400" s="1"/>
  <c r="N396"/>
  <c r="M396"/>
  <c r="N316"/>
  <c r="M316"/>
  <c r="L316"/>
  <c r="K316"/>
  <c r="J316"/>
  <c r="I316"/>
  <c r="H316"/>
  <c r="N313"/>
  <c r="M313"/>
  <c r="L313"/>
  <c r="K313"/>
  <c r="J313"/>
  <c r="I313"/>
  <c r="H313"/>
  <c r="J239"/>
  <c r="K239"/>
  <c r="K240"/>
  <c r="N286"/>
  <c r="M286"/>
  <c r="L286"/>
  <c r="K286"/>
  <c r="J286"/>
  <c r="I286"/>
  <c r="H286"/>
  <c r="L285"/>
  <c r="G285" s="1"/>
  <c r="L284"/>
  <c r="G284" s="1"/>
  <c r="N283"/>
  <c r="M283"/>
  <c r="K283"/>
  <c r="J283"/>
  <c r="I283"/>
  <c r="H283"/>
  <c r="G415" l="1"/>
  <c r="G421"/>
  <c r="G403"/>
  <c r="G313"/>
  <c r="G418"/>
  <c r="G316"/>
  <c r="H397"/>
  <c r="G286"/>
  <c r="M397"/>
  <c r="G406"/>
  <c r="G412"/>
  <c r="L283"/>
  <c r="G283" s="1"/>
  <c r="N395"/>
  <c r="N394" s="1"/>
  <c r="O232"/>
  <c r="O427" s="1"/>
  <c r="L395"/>
  <c r="L397"/>
  <c r="K395"/>
  <c r="K394" s="1"/>
  <c r="I397"/>
  <c r="J395"/>
  <c r="J394" s="1"/>
  <c r="L240"/>
  <c r="L239"/>
  <c r="L396"/>
  <c r="I394"/>
  <c r="H394"/>
  <c r="G397" l="1"/>
  <c r="M395"/>
  <c r="M394" s="1"/>
  <c r="G398"/>
  <c r="L394"/>
  <c r="G396"/>
  <c r="G395" l="1"/>
  <c r="G394"/>
  <c r="J236"/>
  <c r="K236"/>
  <c r="L236"/>
  <c r="K237"/>
  <c r="L237"/>
  <c r="I289"/>
  <c r="J289"/>
  <c r="K289"/>
  <c r="L289"/>
  <c r="M289"/>
  <c r="N289"/>
  <c r="H289"/>
  <c r="G289" l="1"/>
  <c r="L234"/>
  <c r="K297"/>
  <c r="L297"/>
  <c r="M297"/>
  <c r="N297"/>
  <c r="I190"/>
  <c r="J190"/>
  <c r="K190"/>
  <c r="L190"/>
  <c r="M190"/>
  <c r="N190"/>
  <c r="H190"/>
  <c r="N337"/>
  <c r="M337"/>
  <c r="L337"/>
  <c r="K337"/>
  <c r="J337"/>
  <c r="I337"/>
  <c r="H337"/>
  <c r="G337" l="1"/>
  <c r="G190"/>
  <c r="R304"/>
  <c r="R301"/>
  <c r="I296"/>
  <c r="J296"/>
  <c r="J233" s="1"/>
  <c r="K296"/>
  <c r="K233" s="1"/>
  <c r="L296"/>
  <c r="L233" s="1"/>
  <c r="M296"/>
  <c r="G296" s="1"/>
  <c r="I297"/>
  <c r="J297"/>
  <c r="H297"/>
  <c r="H296"/>
  <c r="N304"/>
  <c r="M304"/>
  <c r="L304"/>
  <c r="K304"/>
  <c r="J304"/>
  <c r="I304"/>
  <c r="H304"/>
  <c r="N301"/>
  <c r="M301"/>
  <c r="L301"/>
  <c r="K301"/>
  <c r="J301"/>
  <c r="I301"/>
  <c r="H301"/>
  <c r="G297" l="1"/>
  <c r="G301"/>
  <c r="G304"/>
  <c r="H295"/>
  <c r="I174" l="1"/>
  <c r="J174"/>
  <c r="K174"/>
  <c r="L174"/>
  <c r="M174"/>
  <c r="N174"/>
  <c r="I175"/>
  <c r="J175"/>
  <c r="K175"/>
  <c r="L175"/>
  <c r="M175"/>
  <c r="N175"/>
  <c r="H175"/>
  <c r="H174"/>
  <c r="I168"/>
  <c r="J168"/>
  <c r="K168"/>
  <c r="L168"/>
  <c r="I169"/>
  <c r="J169"/>
  <c r="K169"/>
  <c r="L169"/>
  <c r="M169"/>
  <c r="N169"/>
  <c r="H169"/>
  <c r="G169" s="1"/>
  <c r="H168"/>
  <c r="N176"/>
  <c r="M176"/>
  <c r="L176"/>
  <c r="K176"/>
  <c r="J176"/>
  <c r="I176"/>
  <c r="H176"/>
  <c r="N170"/>
  <c r="M170"/>
  <c r="L170"/>
  <c r="K170"/>
  <c r="J170"/>
  <c r="I170"/>
  <c r="H170"/>
  <c r="J371"/>
  <c r="K371"/>
  <c r="L371"/>
  <c r="M371"/>
  <c r="N371"/>
  <c r="J212"/>
  <c r="J209" s="1"/>
  <c r="J213"/>
  <c r="H250"/>
  <c r="I250"/>
  <c r="J250"/>
  <c r="K250"/>
  <c r="L250"/>
  <c r="M250"/>
  <c r="N250"/>
  <c r="I247"/>
  <c r="J247"/>
  <c r="K247"/>
  <c r="L247"/>
  <c r="M247"/>
  <c r="N247"/>
  <c r="H247"/>
  <c r="I245"/>
  <c r="I239" s="1"/>
  <c r="I236" s="1"/>
  <c r="I233" s="1"/>
  <c r="K244"/>
  <c r="M236"/>
  <c r="N245"/>
  <c r="I246"/>
  <c r="I240" s="1"/>
  <c r="I237" s="1"/>
  <c r="I234" s="1"/>
  <c r="J246"/>
  <c r="J240" s="1"/>
  <c r="J237" s="1"/>
  <c r="M246"/>
  <c r="M240" s="1"/>
  <c r="N246"/>
  <c r="N240" s="1"/>
  <c r="N237" s="1"/>
  <c r="N234" s="1"/>
  <c r="H246"/>
  <c r="H245"/>
  <c r="G168" l="1"/>
  <c r="G176"/>
  <c r="G175"/>
  <c r="G174"/>
  <c r="G247"/>
  <c r="N173"/>
  <c r="H239"/>
  <c r="H236" s="1"/>
  <c r="H233" s="1"/>
  <c r="G245"/>
  <c r="H240"/>
  <c r="H237" s="1"/>
  <c r="H234" s="1"/>
  <c r="G246"/>
  <c r="G250"/>
  <c r="G170"/>
  <c r="M237"/>
  <c r="M233"/>
  <c r="M173"/>
  <c r="N239"/>
  <c r="I167"/>
  <c r="J173"/>
  <c r="J211"/>
  <c r="J167"/>
  <c r="H244"/>
  <c r="M167"/>
  <c r="K167"/>
  <c r="I173"/>
  <c r="L167"/>
  <c r="M244"/>
  <c r="H173"/>
  <c r="I244"/>
  <c r="N167"/>
  <c r="K173"/>
  <c r="L173"/>
  <c r="H167"/>
  <c r="L244"/>
  <c r="G244" s="1"/>
  <c r="N244"/>
  <c r="J244"/>
  <c r="N271"/>
  <c r="M271"/>
  <c r="L271"/>
  <c r="K271"/>
  <c r="J271"/>
  <c r="I271"/>
  <c r="H271"/>
  <c r="N268"/>
  <c r="M268"/>
  <c r="L268"/>
  <c r="K268"/>
  <c r="J268"/>
  <c r="I268"/>
  <c r="H268"/>
  <c r="N265"/>
  <c r="M265"/>
  <c r="L265"/>
  <c r="K265"/>
  <c r="J265"/>
  <c r="I265"/>
  <c r="H265"/>
  <c r="G265" s="1"/>
  <c r="N262"/>
  <c r="M262"/>
  <c r="L262"/>
  <c r="K262"/>
  <c r="J262"/>
  <c r="I262"/>
  <c r="H262"/>
  <c r="N259"/>
  <c r="M259"/>
  <c r="L259"/>
  <c r="K259"/>
  <c r="J259"/>
  <c r="I259"/>
  <c r="H259"/>
  <c r="N256"/>
  <c r="M256"/>
  <c r="L256"/>
  <c r="K256"/>
  <c r="J256"/>
  <c r="I256"/>
  <c r="H256"/>
  <c r="N253"/>
  <c r="M253"/>
  <c r="L253"/>
  <c r="K253"/>
  <c r="J253"/>
  <c r="I253"/>
  <c r="H253"/>
  <c r="G256" l="1"/>
  <c r="G253"/>
  <c r="G240"/>
  <c r="G271"/>
  <c r="G268"/>
  <c r="G259"/>
  <c r="G262"/>
  <c r="G173"/>
  <c r="G167"/>
  <c r="N236"/>
  <c r="G239"/>
  <c r="M234"/>
  <c r="G237"/>
  <c r="N233" l="1"/>
  <c r="G233" s="1"/>
  <c r="G236"/>
  <c r="R298" l="1"/>
  <c r="N298"/>
  <c r="M298"/>
  <c r="L298"/>
  <c r="K298"/>
  <c r="J298"/>
  <c r="I298"/>
  <c r="H298"/>
  <c r="G298" l="1"/>
  <c r="K162"/>
  <c r="M162"/>
  <c r="N162"/>
  <c r="K163"/>
  <c r="K181" s="1"/>
  <c r="L163"/>
  <c r="L181" s="1"/>
  <c r="M163"/>
  <c r="M181" s="1"/>
  <c r="N163"/>
  <c r="N181" s="1"/>
  <c r="N161" l="1"/>
  <c r="N180"/>
  <c r="K161"/>
  <c r="K180"/>
  <c r="M161"/>
  <c r="M180"/>
  <c r="L161"/>
  <c r="L180"/>
  <c r="H187"/>
  <c r="I187"/>
  <c r="J187"/>
  <c r="K187"/>
  <c r="L187"/>
  <c r="M187"/>
  <c r="N187"/>
  <c r="I185"/>
  <c r="J185"/>
  <c r="K185"/>
  <c r="L185"/>
  <c r="M185"/>
  <c r="N185"/>
  <c r="I186"/>
  <c r="J186"/>
  <c r="K186"/>
  <c r="L186"/>
  <c r="M186"/>
  <c r="N186"/>
  <c r="H186"/>
  <c r="H185"/>
  <c r="G186" l="1"/>
  <c r="G185"/>
  <c r="G187"/>
  <c r="J162"/>
  <c r="J180" s="1"/>
  <c r="J163"/>
  <c r="J181" s="1"/>
  <c r="I451" l="1"/>
  <c r="J451"/>
  <c r="K451"/>
  <c r="L451"/>
  <c r="M451"/>
  <c r="N451"/>
  <c r="I452"/>
  <c r="J452"/>
  <c r="K452"/>
  <c r="L452"/>
  <c r="M452"/>
  <c r="N452"/>
  <c r="H452"/>
  <c r="H451"/>
  <c r="N447"/>
  <c r="M447"/>
  <c r="L447"/>
  <c r="K447"/>
  <c r="J447"/>
  <c r="I447"/>
  <c r="H447"/>
  <c r="G447" l="1"/>
  <c r="G452"/>
  <c r="G451"/>
  <c r="I15"/>
  <c r="J15"/>
  <c r="K15"/>
  <c r="L15"/>
  <c r="M15"/>
  <c r="N15"/>
  <c r="I16"/>
  <c r="J16"/>
  <c r="K16"/>
  <c r="L16"/>
  <c r="M16"/>
  <c r="N16"/>
  <c r="H16"/>
  <c r="H15"/>
  <c r="G16" l="1"/>
  <c r="G15"/>
  <c r="H48"/>
  <c r="J44"/>
  <c r="I44"/>
  <c r="G44" l="1"/>
  <c r="I212"/>
  <c r="N48" l="1"/>
  <c r="J41"/>
  <c r="I41"/>
  <c r="G41" l="1"/>
  <c r="N391"/>
  <c r="M391"/>
  <c r="L391"/>
  <c r="K391"/>
  <c r="J391"/>
  <c r="I391"/>
  <c r="H391"/>
  <c r="N388"/>
  <c r="M388"/>
  <c r="L388"/>
  <c r="K388"/>
  <c r="J388"/>
  <c r="I388"/>
  <c r="H388"/>
  <c r="N385"/>
  <c r="M385"/>
  <c r="L385"/>
  <c r="K385"/>
  <c r="J385"/>
  <c r="I385"/>
  <c r="H385"/>
  <c r="N384"/>
  <c r="M384"/>
  <c r="L384"/>
  <c r="K384"/>
  <c r="J384"/>
  <c r="I384"/>
  <c r="H384"/>
  <c r="N383"/>
  <c r="N382" s="1"/>
  <c r="M383"/>
  <c r="L383"/>
  <c r="K383"/>
  <c r="J383"/>
  <c r="I383"/>
  <c r="H383"/>
  <c r="I371"/>
  <c r="I372"/>
  <c r="J372"/>
  <c r="K372"/>
  <c r="L372"/>
  <c r="M372"/>
  <c r="N372"/>
  <c r="H372"/>
  <c r="H371"/>
  <c r="G371" s="1"/>
  <c r="N379"/>
  <c r="M379"/>
  <c r="L379"/>
  <c r="K379"/>
  <c r="J379"/>
  <c r="I379"/>
  <c r="H379"/>
  <c r="J353"/>
  <c r="K353"/>
  <c r="L353"/>
  <c r="M353"/>
  <c r="N353"/>
  <c r="J354"/>
  <c r="K354"/>
  <c r="L354"/>
  <c r="M354"/>
  <c r="N354"/>
  <c r="H353"/>
  <c r="J361"/>
  <c r="K361"/>
  <c r="L361"/>
  <c r="M361"/>
  <c r="N361"/>
  <c r="I361"/>
  <c r="N376"/>
  <c r="M376"/>
  <c r="L376"/>
  <c r="K376"/>
  <c r="J376"/>
  <c r="I376"/>
  <c r="H376"/>
  <c r="G383" l="1"/>
  <c r="G379"/>
  <c r="G384"/>
  <c r="G372"/>
  <c r="K344"/>
  <c r="G385"/>
  <c r="G376"/>
  <c r="G388"/>
  <c r="G353"/>
  <c r="L382"/>
  <c r="G391"/>
  <c r="M345"/>
  <c r="N344"/>
  <c r="H382"/>
  <c r="N345"/>
  <c r="K382"/>
  <c r="K345"/>
  <c r="H344"/>
  <c r="G344" s="1"/>
  <c r="L344"/>
  <c r="L345"/>
  <c r="I382"/>
  <c r="I345"/>
  <c r="J382"/>
  <c r="J345"/>
  <c r="M344"/>
  <c r="J344"/>
  <c r="M382"/>
  <c r="I344"/>
  <c r="G382" l="1"/>
  <c r="N334"/>
  <c r="M334"/>
  <c r="L334"/>
  <c r="K334"/>
  <c r="J334"/>
  <c r="I334"/>
  <c r="H334"/>
  <c r="G334" l="1"/>
  <c r="J226"/>
  <c r="K226"/>
  <c r="L226"/>
  <c r="M226"/>
  <c r="N226"/>
  <c r="I226"/>
  <c r="I241" l="1"/>
  <c r="J241"/>
  <c r="K241"/>
  <c r="L241"/>
  <c r="M241"/>
  <c r="N241"/>
  <c r="J238" l="1"/>
  <c r="L238"/>
  <c r="N238"/>
  <c r="K238"/>
  <c r="M238"/>
  <c r="I238"/>
  <c r="G238" l="1"/>
  <c r="N232"/>
  <c r="L232"/>
  <c r="M232"/>
  <c r="H238"/>
  <c r="H200" l="1"/>
  <c r="H201"/>
  <c r="N14" l="1"/>
  <c r="J14" l="1"/>
  <c r="L14"/>
  <c r="M14"/>
  <c r="K14"/>
  <c r="I14"/>
  <c r="N100"/>
  <c r="M100"/>
  <c r="L100"/>
  <c r="K100"/>
  <c r="J100"/>
  <c r="I100"/>
  <c r="H100"/>
  <c r="G100" l="1"/>
  <c r="N373"/>
  <c r="M373"/>
  <c r="L373"/>
  <c r="K373"/>
  <c r="J373"/>
  <c r="I373"/>
  <c r="H373"/>
  <c r="N367"/>
  <c r="M367"/>
  <c r="L367"/>
  <c r="K367"/>
  <c r="J367"/>
  <c r="I367"/>
  <c r="H367"/>
  <c r="N355"/>
  <c r="M355"/>
  <c r="L355"/>
  <c r="K355"/>
  <c r="J355"/>
  <c r="I355"/>
  <c r="H355"/>
  <c r="G355" l="1"/>
  <c r="G367"/>
  <c r="G373"/>
  <c r="I106"/>
  <c r="H212" l="1"/>
  <c r="I370"/>
  <c r="J370"/>
  <c r="K370"/>
  <c r="L370"/>
  <c r="M370"/>
  <c r="N370"/>
  <c r="H370"/>
  <c r="I349"/>
  <c r="J349"/>
  <c r="K349"/>
  <c r="L349"/>
  <c r="M349"/>
  <c r="N349"/>
  <c r="H349"/>
  <c r="G349" l="1"/>
  <c r="G370"/>
  <c r="R187"/>
  <c r="H310" l="1"/>
  <c r="I310"/>
  <c r="J310"/>
  <c r="K310"/>
  <c r="L310"/>
  <c r="M310"/>
  <c r="N310"/>
  <c r="G310" l="1"/>
  <c r="I162"/>
  <c r="I180" s="1"/>
  <c r="H162"/>
  <c r="N158"/>
  <c r="M158"/>
  <c r="L158"/>
  <c r="K158"/>
  <c r="J158"/>
  <c r="I158"/>
  <c r="H158"/>
  <c r="N157"/>
  <c r="M157"/>
  <c r="L157"/>
  <c r="K157"/>
  <c r="J157"/>
  <c r="I157"/>
  <c r="H157"/>
  <c r="I184"/>
  <c r="H163"/>
  <c r="L106"/>
  <c r="I97"/>
  <c r="J97"/>
  <c r="K97"/>
  <c r="L97"/>
  <c r="M97"/>
  <c r="N97"/>
  <c r="H97"/>
  <c r="N94"/>
  <c r="M94"/>
  <c r="L94"/>
  <c r="K94"/>
  <c r="J94"/>
  <c r="I94"/>
  <c r="H94"/>
  <c r="N364"/>
  <c r="M364"/>
  <c r="L364"/>
  <c r="K364"/>
  <c r="J364"/>
  <c r="I364"/>
  <c r="H364"/>
  <c r="N352"/>
  <c r="M352"/>
  <c r="L352"/>
  <c r="K352"/>
  <c r="J352"/>
  <c r="I352"/>
  <c r="N346"/>
  <c r="M346"/>
  <c r="L346"/>
  <c r="K346"/>
  <c r="J346"/>
  <c r="I346"/>
  <c r="H346"/>
  <c r="I48"/>
  <c r="J48"/>
  <c r="K48"/>
  <c r="I49"/>
  <c r="J49"/>
  <c r="K49"/>
  <c r="L49"/>
  <c r="M49"/>
  <c r="N49"/>
  <c r="H49"/>
  <c r="N35"/>
  <c r="M35"/>
  <c r="L35"/>
  <c r="K35"/>
  <c r="J35"/>
  <c r="I35"/>
  <c r="H35"/>
  <c r="I341"/>
  <c r="J341"/>
  <c r="K341"/>
  <c r="L341"/>
  <c r="M341"/>
  <c r="N341"/>
  <c r="I342"/>
  <c r="J342"/>
  <c r="K342"/>
  <c r="L342"/>
  <c r="M342"/>
  <c r="N342"/>
  <c r="I522"/>
  <c r="J522"/>
  <c r="K522"/>
  <c r="L522"/>
  <c r="M522"/>
  <c r="N522"/>
  <c r="N518"/>
  <c r="M518"/>
  <c r="L518"/>
  <c r="K518"/>
  <c r="J518"/>
  <c r="I518"/>
  <c r="H518"/>
  <c r="N515"/>
  <c r="M515"/>
  <c r="L515"/>
  <c r="K515"/>
  <c r="J515"/>
  <c r="I515"/>
  <c r="H515"/>
  <c r="N514"/>
  <c r="N523" s="1"/>
  <c r="M514"/>
  <c r="M523" s="1"/>
  <c r="L514"/>
  <c r="L523" s="1"/>
  <c r="K514"/>
  <c r="K523" s="1"/>
  <c r="J514"/>
  <c r="J523" s="1"/>
  <c r="I514"/>
  <c r="I523" s="1"/>
  <c r="H514"/>
  <c r="H513"/>
  <c r="G513" s="1"/>
  <c r="N512"/>
  <c r="I163"/>
  <c r="I181" s="1"/>
  <c r="N164"/>
  <c r="M164"/>
  <c r="L164"/>
  <c r="K164"/>
  <c r="J164"/>
  <c r="I164"/>
  <c r="H164"/>
  <c r="H232"/>
  <c r="H213"/>
  <c r="H211" s="1"/>
  <c r="H195"/>
  <c r="I232"/>
  <c r="I213"/>
  <c r="I210" s="1"/>
  <c r="I201"/>
  <c r="J327"/>
  <c r="J210"/>
  <c r="J201"/>
  <c r="J195" s="1"/>
  <c r="K327"/>
  <c r="K234" s="1"/>
  <c r="K213"/>
  <c r="K210" s="1"/>
  <c r="K201"/>
  <c r="K195" s="1"/>
  <c r="L213"/>
  <c r="L201"/>
  <c r="L195" s="1"/>
  <c r="M213"/>
  <c r="M210" s="1"/>
  <c r="M201"/>
  <c r="M195" s="1"/>
  <c r="N213"/>
  <c r="N210" s="1"/>
  <c r="N201"/>
  <c r="N195" s="1"/>
  <c r="H209"/>
  <c r="H194"/>
  <c r="I209"/>
  <c r="K212"/>
  <c r="K209" s="1"/>
  <c r="L212"/>
  <c r="M48"/>
  <c r="M212"/>
  <c r="M209" s="1"/>
  <c r="N212"/>
  <c r="N209" s="1"/>
  <c r="N444"/>
  <c r="M444"/>
  <c r="L444"/>
  <c r="K444"/>
  <c r="J444"/>
  <c r="I444"/>
  <c r="H444"/>
  <c r="G444" s="1"/>
  <c r="N441"/>
  <c r="M441"/>
  <c r="L441"/>
  <c r="K441"/>
  <c r="J441"/>
  <c r="I441"/>
  <c r="H441"/>
  <c r="H438"/>
  <c r="I438"/>
  <c r="J438"/>
  <c r="K438"/>
  <c r="L438"/>
  <c r="M438"/>
  <c r="N438"/>
  <c r="N435"/>
  <c r="M435"/>
  <c r="L435"/>
  <c r="K435"/>
  <c r="J435"/>
  <c r="I435"/>
  <c r="H435"/>
  <c r="R432"/>
  <c r="N432"/>
  <c r="M432"/>
  <c r="L432"/>
  <c r="K432"/>
  <c r="J432"/>
  <c r="I432"/>
  <c r="H432"/>
  <c r="N205"/>
  <c r="M205"/>
  <c r="L205"/>
  <c r="K205"/>
  <c r="J205"/>
  <c r="I205"/>
  <c r="H205"/>
  <c r="N343"/>
  <c r="M343"/>
  <c r="L343"/>
  <c r="K343"/>
  <c r="J343"/>
  <c r="I343"/>
  <c r="R331"/>
  <c r="N331"/>
  <c r="M331"/>
  <c r="L331"/>
  <c r="K331"/>
  <c r="J331"/>
  <c r="I331"/>
  <c r="H331"/>
  <c r="N328"/>
  <c r="M328"/>
  <c r="L328"/>
  <c r="K328"/>
  <c r="J328"/>
  <c r="I328"/>
  <c r="H328"/>
  <c r="N325"/>
  <c r="M325"/>
  <c r="L325"/>
  <c r="N322"/>
  <c r="M322"/>
  <c r="L322"/>
  <c r="K322"/>
  <c r="J322"/>
  <c r="I322"/>
  <c r="H322"/>
  <c r="N319"/>
  <c r="M319"/>
  <c r="L319"/>
  <c r="K319"/>
  <c r="J319"/>
  <c r="I319"/>
  <c r="H319"/>
  <c r="N307"/>
  <c r="M307"/>
  <c r="L307"/>
  <c r="K307"/>
  <c r="J307"/>
  <c r="I307"/>
  <c r="H307"/>
  <c r="R295"/>
  <c r="N295"/>
  <c r="M295"/>
  <c r="L295"/>
  <c r="K295"/>
  <c r="J295"/>
  <c r="I295"/>
  <c r="N292"/>
  <c r="M292"/>
  <c r="L292"/>
  <c r="K292"/>
  <c r="J292"/>
  <c r="I292"/>
  <c r="H292"/>
  <c r="H280"/>
  <c r="G280" s="1"/>
  <c r="I277"/>
  <c r="H277"/>
  <c r="H241"/>
  <c r="G241" s="1"/>
  <c r="N235"/>
  <c r="M235"/>
  <c r="L235"/>
  <c r="K235"/>
  <c r="J235"/>
  <c r="I235"/>
  <c r="H235"/>
  <c r="N229"/>
  <c r="M229"/>
  <c r="L229"/>
  <c r="K229"/>
  <c r="J229"/>
  <c r="I229"/>
  <c r="H229"/>
  <c r="H226"/>
  <c r="G226" s="1"/>
  <c r="R223"/>
  <c r="N223"/>
  <c r="M223"/>
  <c r="L223"/>
  <c r="K223"/>
  <c r="J223"/>
  <c r="I223"/>
  <c r="H223"/>
  <c r="R220"/>
  <c r="N220"/>
  <c r="M220"/>
  <c r="L220"/>
  <c r="K220"/>
  <c r="J220"/>
  <c r="I220"/>
  <c r="H220"/>
  <c r="R217"/>
  <c r="N217"/>
  <c r="M217"/>
  <c r="L217"/>
  <c r="K217"/>
  <c r="J217"/>
  <c r="I217"/>
  <c r="H217"/>
  <c r="N214"/>
  <c r="M214"/>
  <c r="L214"/>
  <c r="K214"/>
  <c r="J214"/>
  <c r="I214"/>
  <c r="H214"/>
  <c r="R205"/>
  <c r="R196"/>
  <c r="N196"/>
  <c r="M196"/>
  <c r="L196"/>
  <c r="K196"/>
  <c r="J196"/>
  <c r="I196"/>
  <c r="H196"/>
  <c r="N91"/>
  <c r="M91"/>
  <c r="L91"/>
  <c r="K91"/>
  <c r="J91"/>
  <c r="I91"/>
  <c r="H91"/>
  <c r="H88"/>
  <c r="I88"/>
  <c r="J88"/>
  <c r="K88"/>
  <c r="L88"/>
  <c r="M88"/>
  <c r="N88"/>
  <c r="H85"/>
  <c r="I85"/>
  <c r="J85"/>
  <c r="K85"/>
  <c r="L85"/>
  <c r="M85"/>
  <c r="N85"/>
  <c r="H82"/>
  <c r="I82"/>
  <c r="J82"/>
  <c r="K82"/>
  <c r="L82"/>
  <c r="M82"/>
  <c r="N82"/>
  <c r="I79"/>
  <c r="J79"/>
  <c r="K79"/>
  <c r="L79"/>
  <c r="M79"/>
  <c r="N79"/>
  <c r="H79"/>
  <c r="H70"/>
  <c r="I70"/>
  <c r="J70"/>
  <c r="K70"/>
  <c r="L70"/>
  <c r="M70"/>
  <c r="N70"/>
  <c r="H67"/>
  <c r="I67"/>
  <c r="J67"/>
  <c r="K67"/>
  <c r="L67"/>
  <c r="M67"/>
  <c r="N67"/>
  <c r="H64"/>
  <c r="I64"/>
  <c r="J64"/>
  <c r="K64"/>
  <c r="L64"/>
  <c r="M64"/>
  <c r="N64"/>
  <c r="I61"/>
  <c r="J61"/>
  <c r="K61"/>
  <c r="L61"/>
  <c r="M61"/>
  <c r="N61"/>
  <c r="H61"/>
  <c r="H58"/>
  <c r="I58"/>
  <c r="J58"/>
  <c r="K58"/>
  <c r="L58"/>
  <c r="M58"/>
  <c r="N58"/>
  <c r="R55"/>
  <c r="H55"/>
  <c r="I55"/>
  <c r="J55"/>
  <c r="K55"/>
  <c r="L55"/>
  <c r="M55"/>
  <c r="N55"/>
  <c r="I52"/>
  <c r="J52"/>
  <c r="L52"/>
  <c r="M52"/>
  <c r="N52"/>
  <c r="H52"/>
  <c r="R20"/>
  <c r="H38"/>
  <c r="I38"/>
  <c r="J38"/>
  <c r="K38"/>
  <c r="L38"/>
  <c r="M38"/>
  <c r="N38"/>
  <c r="H32"/>
  <c r="I32"/>
  <c r="J32"/>
  <c r="K32"/>
  <c r="L32"/>
  <c r="G32" s="1"/>
  <c r="M32"/>
  <c r="N32"/>
  <c r="H29"/>
  <c r="I29"/>
  <c r="J29"/>
  <c r="K29"/>
  <c r="L29"/>
  <c r="M29"/>
  <c r="N29"/>
  <c r="H26"/>
  <c r="I26"/>
  <c r="J26"/>
  <c r="K26"/>
  <c r="L26"/>
  <c r="M26"/>
  <c r="N26"/>
  <c r="H23"/>
  <c r="I23"/>
  <c r="J23"/>
  <c r="K23"/>
  <c r="L23"/>
  <c r="M23"/>
  <c r="N23"/>
  <c r="H20"/>
  <c r="I20"/>
  <c r="J20"/>
  <c r="K20"/>
  <c r="L20"/>
  <c r="M20"/>
  <c r="N20"/>
  <c r="H17"/>
  <c r="I17"/>
  <c r="J17"/>
  <c r="K17"/>
  <c r="L17"/>
  <c r="M17"/>
  <c r="N17"/>
  <c r="H199"/>
  <c r="H363" l="1"/>
  <c r="G363" s="1"/>
  <c r="G364"/>
  <c r="G91"/>
  <c r="G435"/>
  <c r="H181"/>
  <c r="G181" s="1"/>
  <c r="G163"/>
  <c r="H180"/>
  <c r="G180" s="1"/>
  <c r="G162"/>
  <c r="G88"/>
  <c r="G220"/>
  <c r="G277"/>
  <c r="G515"/>
  <c r="G97"/>
  <c r="G214"/>
  <c r="G322"/>
  <c r="G441"/>
  <c r="G217"/>
  <c r="G205"/>
  <c r="G438"/>
  <c r="H523"/>
  <c r="G523" s="1"/>
  <c r="G514"/>
  <c r="G79"/>
  <c r="G223"/>
  <c r="G229"/>
  <c r="G432"/>
  <c r="G201"/>
  <c r="G346"/>
  <c r="G94"/>
  <c r="J234"/>
  <c r="G234" s="1"/>
  <c r="G327"/>
  <c r="G55"/>
  <c r="G58"/>
  <c r="G196"/>
  <c r="G319"/>
  <c r="G292"/>
  <c r="G518"/>
  <c r="G38"/>
  <c r="G35"/>
  <c r="G17"/>
  <c r="G26"/>
  <c r="G29"/>
  <c r="G164"/>
  <c r="G85"/>
  <c r="G82"/>
  <c r="G70"/>
  <c r="G67"/>
  <c r="G64"/>
  <c r="G61"/>
  <c r="G52"/>
  <c r="G158"/>
  <c r="G157"/>
  <c r="G23"/>
  <c r="G20"/>
  <c r="G49"/>
  <c r="G235"/>
  <c r="G295"/>
  <c r="G307"/>
  <c r="G328"/>
  <c r="G331"/>
  <c r="L210"/>
  <c r="G213"/>
  <c r="L209"/>
  <c r="G212"/>
  <c r="K429"/>
  <c r="K526" s="1"/>
  <c r="I512"/>
  <c r="M429"/>
  <c r="M526" s="1"/>
  <c r="L429"/>
  <c r="J156"/>
  <c r="N429"/>
  <c r="N526" s="1"/>
  <c r="N156"/>
  <c r="K156"/>
  <c r="L156"/>
  <c r="J325"/>
  <c r="M156"/>
  <c r="I325"/>
  <c r="H354"/>
  <c r="G354" s="1"/>
  <c r="H361"/>
  <c r="G361" s="1"/>
  <c r="K184"/>
  <c r="I161"/>
  <c r="J512"/>
  <c r="I195"/>
  <c r="I429" s="1"/>
  <c r="H210"/>
  <c r="J340"/>
  <c r="L184"/>
  <c r="N184"/>
  <c r="J184"/>
  <c r="M184"/>
  <c r="L340"/>
  <c r="J450"/>
  <c r="H325"/>
  <c r="G325" s="1"/>
  <c r="N211"/>
  <c r="N200"/>
  <c r="K512"/>
  <c r="I450"/>
  <c r="I156"/>
  <c r="K340"/>
  <c r="M179"/>
  <c r="H450"/>
  <c r="K521"/>
  <c r="N106"/>
  <c r="H161"/>
  <c r="H522"/>
  <c r="H521" s="1"/>
  <c r="K325"/>
  <c r="L48"/>
  <c r="G48" s="1"/>
  <c r="L512"/>
  <c r="M340"/>
  <c r="I340"/>
  <c r="K47"/>
  <c r="J106"/>
  <c r="M106"/>
  <c r="H341"/>
  <c r="G341" s="1"/>
  <c r="N450"/>
  <c r="M450"/>
  <c r="L450"/>
  <c r="N47"/>
  <c r="H512"/>
  <c r="L211"/>
  <c r="K208"/>
  <c r="J47"/>
  <c r="L521"/>
  <c r="M521"/>
  <c r="N521"/>
  <c r="J179"/>
  <c r="H106"/>
  <c r="K106"/>
  <c r="J161"/>
  <c r="N179"/>
  <c r="H179"/>
  <c r="H193"/>
  <c r="M47"/>
  <c r="K179"/>
  <c r="M512"/>
  <c r="M211"/>
  <c r="I211"/>
  <c r="H184"/>
  <c r="K450"/>
  <c r="I208"/>
  <c r="J208"/>
  <c r="I179"/>
  <c r="N340"/>
  <c r="H14"/>
  <c r="G14" s="1"/>
  <c r="K211"/>
  <c r="J521"/>
  <c r="H156"/>
  <c r="M208"/>
  <c r="N208"/>
  <c r="M200"/>
  <c r="L179"/>
  <c r="I521"/>
  <c r="I47"/>
  <c r="H47"/>
  <c r="G210" l="1"/>
  <c r="G209"/>
  <c r="G161"/>
  <c r="G195"/>
  <c r="G521"/>
  <c r="G522"/>
  <c r="G512"/>
  <c r="J232"/>
  <c r="G232" s="1"/>
  <c r="J429"/>
  <c r="J526" s="1"/>
  <c r="G179"/>
  <c r="G106"/>
  <c r="G156"/>
  <c r="G450"/>
  <c r="G211"/>
  <c r="L208"/>
  <c r="G208" s="1"/>
  <c r="G184"/>
  <c r="L526"/>
  <c r="H208"/>
  <c r="H428"/>
  <c r="H525" s="1"/>
  <c r="K232"/>
  <c r="H345"/>
  <c r="G345" s="1"/>
  <c r="H352"/>
  <c r="G352" s="1"/>
  <c r="L47"/>
  <c r="G47" s="1"/>
  <c r="N199"/>
  <c r="N194"/>
  <c r="N428" s="1"/>
  <c r="I526"/>
  <c r="M194"/>
  <c r="M428" s="1"/>
  <c r="M199"/>
  <c r="L200"/>
  <c r="H342" l="1"/>
  <c r="H343"/>
  <c r="G343" s="1"/>
  <c r="N193"/>
  <c r="N427" s="1"/>
  <c r="N525"/>
  <c r="L199"/>
  <c r="L194"/>
  <c r="L428" s="1"/>
  <c r="L525" s="1"/>
  <c r="M193"/>
  <c r="M427" s="1"/>
  <c r="M525"/>
  <c r="K200"/>
  <c r="H429" l="1"/>
  <c r="G429" s="1"/>
  <c r="G342"/>
  <c r="M524"/>
  <c r="N524"/>
  <c r="H340"/>
  <c r="J200"/>
  <c r="K199"/>
  <c r="K194"/>
  <c r="K428" s="1"/>
  <c r="L193"/>
  <c r="H427" l="1"/>
  <c r="G340"/>
  <c r="H526"/>
  <c r="G526" s="1"/>
  <c r="L427"/>
  <c r="K193"/>
  <c r="K427" s="1"/>
  <c r="K525"/>
  <c r="K524" s="1"/>
  <c r="I200"/>
  <c r="G200" s="1"/>
  <c r="J194"/>
  <c r="J428" s="1"/>
  <c r="J199"/>
  <c r="H524" l="1"/>
  <c r="L524"/>
  <c r="J193"/>
  <c r="J427" s="1"/>
  <c r="J525"/>
  <c r="J524" s="1"/>
  <c r="I199"/>
  <c r="G199" s="1"/>
  <c r="I194"/>
  <c r="I428" l="1"/>
  <c r="G428" s="1"/>
  <c r="G194"/>
  <c r="I193"/>
  <c r="I427" l="1"/>
  <c r="G427" s="1"/>
  <c r="G193"/>
  <c r="I525"/>
  <c r="G525" s="1"/>
  <c r="I524" l="1"/>
  <c r="G524" s="1"/>
</calcChain>
</file>

<file path=xl/sharedStrings.xml><?xml version="1.0" encoding="utf-8"?>
<sst xmlns="http://schemas.openxmlformats.org/spreadsheetml/2006/main" count="2941" uniqueCount="406">
  <si>
    <t>Уровень обновления СТП</t>
  </si>
  <si>
    <t>Количество проектов</t>
  </si>
  <si>
    <t>Доля муниципальных образований,  в которых внесены сведения в ЕГРН о границах территориальных зон</t>
  </si>
  <si>
    <t xml:space="preserve">Доля населения, обеспеченного качественной питьевой водой </t>
  </si>
  <si>
    <t>Доля населения, обеспеченного качественной питьевой водой</t>
  </si>
  <si>
    <t>Доля муниципальных образований, актуализировавших схемы</t>
  </si>
  <si>
    <t>Количество резервных источников электроснабжения</t>
  </si>
  <si>
    <t>Основное мероприятие 2: Комплексное освоение и развитие территорий в целях жилищного строительства</t>
  </si>
  <si>
    <t>Мероприятие 2.1: Оказание государственной поддержки на развитие индивидуального жилищного строительства</t>
  </si>
  <si>
    <t>Мероприятие 2.2: Строительство инженерной, социальной и дорожной инфраструктуры</t>
  </si>
  <si>
    <t>Основное мероприятие 3: Переселение граждан из  аварийного жилищного фонда</t>
  </si>
  <si>
    <t>Основное мероприятие 4: Формирование документов территориального планирования и подготовка документации по планировке территории</t>
  </si>
  <si>
    <t>Мероприятие 4.1: Подготовка документов территориального планирования Большереченского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</si>
  <si>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Мероприятие 4.1.1: Внесение изменений в схему территориального планирования Большереченского муниципального района Омской области</t>
  </si>
  <si>
    <t>Мероприятие 4.1.2: Подготовка генеральных планов мунципальных образований Большереченского муниципального района Омской области, в том числе внеение изменений в такие планы</t>
  </si>
  <si>
    <t>Мероприятие 4.1.3: Подготовка документации по планировке территории - проектов планировки, проектов межевания площадок комплексной застройки</t>
  </si>
  <si>
    <t xml:space="preserve">Мероприятие 4.1.4: Подготовка документации по планировке территории - проектов планировки, проектов межевания территорий (в том числе внесение изменений) для размещения линейных объектов </t>
  </si>
  <si>
    <t>Мероприятие 4.1.5: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</si>
  <si>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Мероприятие 4.1.6: Внесение изменений в правила землепользования и застройки мунципальных образований Большереченского муниципального района Омской области с учетом внесения сведений в Единый государственный реестр недвижимости о границах территориальных зон</t>
  </si>
  <si>
    <t>Мероприятие 5.1: Строительство и реконструкция объектов водоснабжения и водоотведения</t>
  </si>
  <si>
    <t>Количество приобретенных квартир</t>
  </si>
  <si>
    <t xml:space="preserve">Структура муниципальной программы Большереченского муниципального района  Омской области "Развитие экономического потенциала Большереченского муниципального района Омской области" </t>
  </si>
  <si>
    <t>Комитет финасов и контроля Администрации Большереченского муниципального района Омской области (далее-Администрации)</t>
  </si>
  <si>
    <t>Задача 2 муниципальной программы: Создание необходимых условий для эффективного осуществления полномочий Администрацией в соответствии с законодательством, а  также эффективного выполнения иных муниципальных  функций согласно законодательству</t>
  </si>
  <si>
    <t xml:space="preserve">Уполномоченный по делам ГО ЧС и моби-лизационной подготовке Администрации </t>
  </si>
  <si>
    <t xml:space="preserve">Управление правового обеспечения Администрации </t>
  </si>
  <si>
    <t xml:space="preserve">Управление архитектуры, строительства и ЖКХ Администрации </t>
  </si>
  <si>
    <t>Удовлетворенность населения качеством предос-тавляемых муни-ципальных услуг в социальной сфере</t>
  </si>
  <si>
    <t xml:space="preserve">Управление сельского хозяйства Администрации </t>
  </si>
  <si>
    <t>Задача 4 муниципальной программы: Создание благоприятных условий для ускоренного развития субъектов малого предпринимательства для формирования конкурентной среды на территории Большереченского района Омской области</t>
  </si>
  <si>
    <t xml:space="preserve">Комитет по управлению имуществом Администрации </t>
  </si>
  <si>
    <t xml:space="preserve">Управление архитектуры, строительства и ЖКХ  Администрации </t>
  </si>
  <si>
    <t xml:space="preserve">Цель муниципальной программы: Создание условий для экономического развития Большереченского муниципального района Омской области,
обеспечение роста конкурентоспособности экономики Большереченского муниципального района Омской области и повышение эффективности системы муниципального управления Большереченского муниципального района Омской области в целях улучшения качества жизни населения Большереченского района Омской области
</t>
  </si>
  <si>
    <t>Задача 1 муниципальной программы: Совершенствование организации  и осуществления бюджетного процесса и межбюджетных отношений в Большереченском муниципальном районе Омской области</t>
  </si>
  <si>
    <t>Уровень газификации жилищного фонда в сельской местности природным газом, поставляемым по распределительной газовой сети</t>
  </si>
  <si>
    <t xml:space="preserve">Задача 5 муниципальной программы: Создание условий для развития жилищной сферы, обеспечение повышения доступности жилья в соответствии с платежеспособным спросом граждан и стандартами обеспечения их жилыми помещениями, повышение качества и надежности предоставления жилищно-коммунальных услуг населению
</t>
  </si>
  <si>
    <t>Наименование показателя</t>
  </si>
  <si>
    <t>Срок реализации</t>
  </si>
  <si>
    <t>с (год)</t>
  </si>
  <si>
    <t xml:space="preserve">Соисполнитель, исполнитель основного мероприятия, исполнитель ведомственнной целевой программы, исполнитель мероприятия </t>
  </si>
  <si>
    <t>Источник</t>
  </si>
  <si>
    <t>Финансовое обеспечение</t>
  </si>
  <si>
    <t>Всего</t>
  </si>
  <si>
    <t>в том числе по годам реализации муниципальной программы</t>
  </si>
  <si>
    <t xml:space="preserve">Целевые индикаторы реализации мероприятия (группы мероприятий) муниципальной программы </t>
  </si>
  <si>
    <t>Наименование</t>
  </si>
  <si>
    <t>Еденица измерения</t>
  </si>
  <si>
    <t>Значение</t>
  </si>
  <si>
    <t>х</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</si>
  <si>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</si>
  <si>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</si>
  <si>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районного бюджета</t>
  </si>
  <si>
    <t>Количество награжденных</t>
  </si>
  <si>
    <t>Количество муниципальных грантов</t>
  </si>
  <si>
    <t>семей</t>
  </si>
  <si>
    <t>кв. м</t>
  </si>
  <si>
    <t>процент</t>
  </si>
  <si>
    <t>км</t>
  </si>
  <si>
    <t>по (год)</t>
  </si>
  <si>
    <t>единиц</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</si>
  <si>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</si>
  <si>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</si>
  <si>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Объем ( рублей)</t>
  </si>
  <si>
    <t>Доля экономии бюджетных средств в результате проведения процедур размещения заказов на поставку товаров, выполнение работ, оказание услуг для муниципальных нужд</t>
  </si>
  <si>
    <t>Количество муниципальных служащих, прошедших профессиональную переподготовку и повышение квалификации</t>
  </si>
  <si>
    <t>Итого по подпрограмме 2:</t>
  </si>
  <si>
    <t>Задача 3 муниципальной программы: Повышение качества жизни сельского населения Большереченского района, восстановление и развитие социальной и инженерной инфраструктуры села; Стимулирование роста производства основных видов сельскохозяйственной продукции, развитие перерабатывающих производств; Создание благоприятных условий для реализации сельскохозяйственной продукции, сырья и продовольствия.</t>
  </si>
  <si>
    <t>тыс. тонн</t>
  </si>
  <si>
    <t>Итого по подпрограмме 3:</t>
  </si>
  <si>
    <t>Итого по подпрограмме 4:</t>
  </si>
  <si>
    <t>Количество молока, сданного гражданами, ведущими личные подсобные хозяйства, на промышленную переработку</t>
  </si>
  <si>
    <t>Процент сданных пакетов документов по кредитованию ЛПХ на субсидирование  к полученным  пакетам документов в кредитных организациях на развитие ЛПХ</t>
  </si>
  <si>
    <t>Количество семей, переселенных из аварийного жилищного фонда</t>
  </si>
  <si>
    <t>%</t>
  </si>
  <si>
    <t>Уровень обеспеченности жилищного фонда водопроводами</t>
  </si>
  <si>
    <t>Итого по подпрограмме 5:</t>
  </si>
  <si>
    <t>Итого по подпрограмме 6:</t>
  </si>
  <si>
    <t>Протяженность, отремонтированных  дорог в Больереченском муниципальном районе</t>
  </si>
  <si>
    <t>Итого по подпрограмме 7:</t>
  </si>
  <si>
    <t>Итого по подпрограмме 8:</t>
  </si>
  <si>
    <t>2. Поступлений целевого характера из областного, федерального бюджета</t>
  </si>
  <si>
    <t>единица</t>
  </si>
  <si>
    <t>Администрация</t>
  </si>
  <si>
    <t>№ п/п</t>
  </si>
  <si>
    <t>Администрация Большереченского муниципального района Омской области</t>
  </si>
  <si>
    <t>Экономический отдел Администрации Большереченского муниципального района Омской области</t>
  </si>
  <si>
    <t>Доля опублико-ванных сведений</t>
  </si>
  <si>
    <t>Подготовка генеральных планов</t>
  </si>
  <si>
    <t>шт.</t>
  </si>
  <si>
    <t>Разработка проектно-сметной документации по газификации объектов социальной сферы</t>
  </si>
  <si>
    <t>Количество специалистов</t>
  </si>
  <si>
    <t xml:space="preserve">Количество
изготовленных межевых планов
</t>
  </si>
  <si>
    <t xml:space="preserve"> к муниципальной программе Большереченского муниципального района                                                                "Развитие экономического потенциала Большереченского муниципального района  Омской области" </t>
  </si>
  <si>
    <t>1. Налоговых и неналоговых доходов, поступлений нецелевого характера из муниципального бюджета</t>
  </si>
  <si>
    <t xml:space="preserve">Комитет финасов и контроля Администрации </t>
  </si>
  <si>
    <t>Итого по подпрограмме 1:</t>
  </si>
  <si>
    <t>Уровень оценки качества финансового менеджмента</t>
  </si>
  <si>
    <t>процентов</t>
  </si>
  <si>
    <t>Количество муниципальных служащих, прошедших профессиональную    переподготовку и повышение квалификации</t>
  </si>
  <si>
    <t>Величина разрыва в уровне бюджетной обеспеченности между наиболее и наименее обеспеченными поселениями, входящими в состав муниципальных районов Омской области после выравнивания их бюджетной обеспеченности</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</si>
  <si>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утилизации и переработки бытовых  и промышленных отходов в соответствии с заключенными соглашениями</t>
  </si>
  <si>
    <t>Уровень общей безработицы в Большереченском муниципальном районе</t>
  </si>
  <si>
    <t>Удельный вес резервного фонда администрации муниципального района в общем объеме расходов бюджета муниципального района</t>
  </si>
  <si>
    <t>Удельный вес просроченной кредиторской задолженности в общем объеме расходов бюджетов поселений, входящих в состав Большереченского муниципального района</t>
  </si>
  <si>
    <t xml:space="preserve">Организационно-кадровое управление Администрации </t>
  </si>
  <si>
    <t>25</t>
  </si>
  <si>
    <t>26</t>
  </si>
  <si>
    <t>Количество меди-цинских работни-ков-молодых спе-циалистов, полу-чивших подъемное пособие из район-ного бюджета</t>
  </si>
  <si>
    <t>человек</t>
  </si>
  <si>
    <t>Подпрограмма № 1 «Повышение качества управления муниципальными финансами в Большереченском муниципальном районе  Омской области»</t>
  </si>
  <si>
    <t xml:space="preserve">Подпрограмма № 2 "Совершенствование муниципального управления в Большереченском муниципальном районе Омской области" </t>
  </si>
  <si>
    <t>Мероприятие 1: Материально - техническое и организационное обеспечение деятельности Администрации муниципального района</t>
  </si>
  <si>
    <t>Мероприятие 2: Повышение квалификации и профессиональная переподготовка муниципальных служащих</t>
  </si>
  <si>
    <t xml:space="preserve">Мероприятие 3: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t>
  </si>
  <si>
    <t>Мероприятие 4:  Финансовое, материально-техническое, организационное и иное обеспечение мероприятий, проводимых с участием Главы муниципального района, а также других специальных мероприятий, проводимых Администрацией Большереченского муниципального района  Омской области</t>
  </si>
  <si>
    <t>Мероприятие 5: Финансовое, организационное и методическое обеспечение мобилизационной подготовки и мобилизации</t>
  </si>
  <si>
    <t>Мероприятие 6: Выплата муниципальных пенсий и выплаты почетным гражданам</t>
  </si>
  <si>
    <t>Мероприятие 7: Обеспечение деятельности административной комиссии</t>
  </si>
  <si>
    <t>Мероприятие 8: Качество освещения деятельности Администрации в СМИ и на официальном сайте</t>
  </si>
  <si>
    <t>Мероприятие 9: Публикация сведений о муниципальных услугах в федеральной государственной информационной системе «Федеральный реестр государственных и муниципальных услуг (функций)»</t>
  </si>
  <si>
    <t xml:space="preserve">
Мероприятие 11: Справочно: Расходы, связанные с осуществлением функций руководства и управления в сфере  установленных функций
</t>
  </si>
  <si>
    <t>Мероприятие 12: Выплата подъемного пособия молодым специалистам-медицинским работникам</t>
  </si>
  <si>
    <t xml:space="preserve">
Мероприятие 13: Проведение районного смотра-конкурса среди организаций на лучшее состояние условий и охраны труда
</t>
  </si>
  <si>
    <t xml:space="preserve">Мероприятие 14: Проведение муниципальных выборов
</t>
  </si>
  <si>
    <t xml:space="preserve">Подпрограмма № 3 "Развитие сельского хозяйства и регулирование рынков сельскохозяйственной  продукции, сырья и продовольствия Большереченского муниципального района Омской области" </t>
  </si>
  <si>
    <t>Мероприятие 1: Материально-техническое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t>
  </si>
  <si>
    <t>Количество отловленных безнадзорных животных</t>
  </si>
  <si>
    <t>голов</t>
  </si>
  <si>
    <t>Мероприятие 3: Субсидии гражданам,  ведущим ЛПХ, на возмещение  процентной ставки по долгосрочным, среднесрочным и краткосрочным кредитам</t>
  </si>
  <si>
    <t>Мероприятие 6: Проведение смотров, конкурсов, соревнований по направлениям сельскохозяйственного производства и конно - спортивный праздник</t>
  </si>
  <si>
    <t>Индекс производства продукции сельского хозяйства в хозяйствах всех категорий (в сопоставимых ценах) к предыдущему году</t>
  </si>
  <si>
    <t>Валовый сбор зерновых и зернобобовых культур</t>
  </si>
  <si>
    <t>тонн</t>
  </si>
  <si>
    <t>Количество мяса</t>
  </si>
  <si>
    <t>Количество молока</t>
  </si>
  <si>
    <t>Среднемесячная заработная плата</t>
  </si>
  <si>
    <t>рублей</t>
  </si>
  <si>
    <t>Рентабельность</t>
  </si>
  <si>
    <t xml:space="preserve">Экономический отдел Администрации  </t>
  </si>
  <si>
    <t>Подпрограмма  № 4 "Развитие малого  предпринимательства в Большереченском муниципкальном районе Омской области"</t>
  </si>
  <si>
    <t xml:space="preserve">Количество семей, получивших государственную поддержку при строительстве индивидуальных жилых домов
</t>
  </si>
  <si>
    <t>Задача 6 муниципальной программы: Обеспечение транспортной доступности на уровне, гарантирующем экономическую целостность и социальную стабильность Большереченского муниципального района Омской области</t>
  </si>
  <si>
    <t xml:space="preserve">Подпрограмма № 6  "Модернизация и развитие автомобильных дорог Большереченского муниципального района Омской области" </t>
  </si>
  <si>
    <t>Доля сельских населенных пунктов, охваченных регулярным транспортным сообщением пассажирским автомобильным транспортом в течение всего срока реализации подпрограммы</t>
  </si>
  <si>
    <t>Количество изготовленных маршрутных карт</t>
  </si>
  <si>
    <t>штук</t>
  </si>
  <si>
    <t xml:space="preserve">Мероприятие 1: Капитальный ремонт автомобильных дорог, находящихся в собственности муниципального района в сельских поселениях </t>
  </si>
  <si>
    <t>Мероприятие 2: Ремонт автомобильных дорог общего пользования местного значения</t>
  </si>
  <si>
    <t>Мероприятие 3: Содержание автомобильных дорог, находящихся в муниципальной собственности</t>
  </si>
  <si>
    <t>Мероприятие 5: Изготовление маршрутных карт регулярных перевозок</t>
  </si>
  <si>
    <t>Задача 7  муниципальной программы: Сохранение окружающей среды и обеспечение экологической безопасности на территории Большереченского муниципального района Омской области</t>
  </si>
  <si>
    <t xml:space="preserve">Подпрограмма № 7  "Охрана окружающей среды в  Большереченском  муниципальном районе Омской области" </t>
  </si>
  <si>
    <t>Доля населения Большереченского муниципального района, участвующего в эколого-просветительских мероприятиях</t>
  </si>
  <si>
    <t>Основное мероприятие 1: Организация экологического просвещения  обучающихся в общеобразовательных учреждениях Большереченского муниципального района</t>
  </si>
  <si>
    <t>Основное мероприятие 2: Обеспечение реализации муниципальных функций в сфере обращения с отходами</t>
  </si>
  <si>
    <t>Мероприятие 2.1: Ликвидация несанкционированных свалок</t>
  </si>
  <si>
    <t>Количество лик-видированных свалок  на тер-ритории Боль-шереченского муниципального района</t>
  </si>
  <si>
    <t xml:space="preserve">Задача 8 муниципальной программы:  
Повышение эффективности  управления муниципальной собственностью
</t>
  </si>
  <si>
    <t>Подпрограмма № 8 "Управление имуществом и земельными ресурсами на территории Большереченского муниципального района Омской области"</t>
  </si>
  <si>
    <t xml:space="preserve">Мероприятие 1: Материально-техническое и организационное обеспечение деятельности Комитета по управлению имуществом </t>
  </si>
  <si>
    <t>Мероприятие 1.1: Руководство и управление в сфере установленных функций органов местного самоуправления</t>
  </si>
  <si>
    <t>Мероприятие 2: Оформление технической документации на объекты недвижимости</t>
  </si>
  <si>
    <t>Мероприятие 3: Выполнение кадастровых работ по межеванию земельных участков и постановка на кадастровый учет</t>
  </si>
  <si>
    <t>Мероприятие 4: Содержание муниципального имущества</t>
  </si>
  <si>
    <t>Мероприятие 6: Проведение капитального, текущего ремонта жилых домов муниципального  специализированного жилищного фонда</t>
  </si>
  <si>
    <t>ВСЕГО по муниципальной программе "Развитие экономического потенциала Большереченского муниципального района Омской области"</t>
  </si>
  <si>
    <t xml:space="preserve">Количество оформленной технической документации
</t>
  </si>
  <si>
    <t>Количество объектов</t>
  </si>
  <si>
    <t xml:space="preserve">Мероприятие 1.1: Руководство и управление в сфере установленных функций органов местного самоуправления
</t>
  </si>
  <si>
    <t xml:space="preserve"> Мероприятие 7: Проведение праздника «День сельского хозяйства»</t>
  </si>
  <si>
    <t>Мероприятие 8: Производство продукции сельского хозяйства в хозяйствах всех категорий (в сопоставимых ценах)</t>
  </si>
  <si>
    <t xml:space="preserve">Мероприятие 9: Производство продукции растениеводства в хозяйствах всех категорий
</t>
  </si>
  <si>
    <t>Мероприятие 10: Производство мяса во всех категориях хозяйств</t>
  </si>
  <si>
    <t>Мероприятие 11:  Производство молока во всех категориях хозяйств</t>
  </si>
  <si>
    <t>Мероприятие 12: Повышение уровня заработной платы работников СХО</t>
  </si>
  <si>
    <t>Мероприятие 13: Производственно-финансовая деятельность СХО</t>
  </si>
  <si>
    <t>Мероприятие 1.1: Предоставление грантов начинающим субъектам малого предпринимательства</t>
  </si>
  <si>
    <t xml:space="preserve">Приложение  № 10 </t>
  </si>
  <si>
    <t>Итого по подпрограмме 9:</t>
  </si>
  <si>
    <t xml:space="preserve">Задача 9 муниципальной программы:  
Создание условий, обеспечивающих максимально эффективное использование топливно-энергетических ресурсов для роста экономики и повышения качества жизни населения Большереченского муниципального района Омской области
</t>
  </si>
  <si>
    <t>Подпрограмма № 9 "Энергосбережение и повышение энергетической   эффективности на территории Большереченского муниципального района Омкой области"</t>
  </si>
  <si>
    <t xml:space="preserve">Администрация Большереченского муниципального района Омкой области </t>
  </si>
  <si>
    <t xml:space="preserve">Администрация Большереченского муниципального района Омкой области, БУК «Культура»
МКУ «Центр по делам молодежи, физической культуры и спорта» 
Комитет по образованию
организации и предприятия жилищно-коммунального комплекса
</t>
  </si>
  <si>
    <t xml:space="preserve">Мероприятие 1: Обеспечение снижения энергетических издержек учреждений бюджетной сферы Большереченского муниципального района Омской области  за счет:
- внедрения экономичных источников освещения с использованием автоматически отключаемых и энергосберегающих осветительных приборов
</t>
  </si>
  <si>
    <t>Мероприятие 3: Информационная поддержка и про-паганда энергосбережения и повышения энергетической эффективности на территории Большереченско-го муниципального района Ом-ской области</t>
  </si>
  <si>
    <t>Доля объемов электрической энергии, тепловой энергии, воды, расчеты за которую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ресурсов</t>
  </si>
  <si>
    <t>Удельная величина потребления элек-трической энергии муниципальными бюджетными учре-ждениями в расчете на 1 человека</t>
  </si>
  <si>
    <t>кВт/ч на 1 чел</t>
  </si>
  <si>
    <t xml:space="preserve">Мероприятие 2.: Организация системы
учета потребления энергоресурсов и воды за счет внедрения приборов учета
</t>
  </si>
  <si>
    <r>
      <t>Основное мероприятие 6:</t>
    </r>
    <r>
      <rPr>
        <sz val="8"/>
        <rFont val="Times New Roman"/>
        <family val="1"/>
        <charset val="204"/>
      </rPr>
      <t xml:space="preserve"> Повышение уровня комплексного обустройства села</t>
    </r>
  </si>
  <si>
    <t>Мероприятие 10: Проведение независимой оценки качества предоставления муниципальных услуг</t>
  </si>
  <si>
    <t>МКУ  «Центр финансового и хозяйственного обеспечения» Администрации (далее - МКУ), Администрация</t>
  </si>
  <si>
    <t>МКУ, Администрация</t>
  </si>
  <si>
    <t>Администрация, МКУ</t>
  </si>
  <si>
    <t xml:space="preserve">Задолженность по выплате заработной платы </t>
  </si>
  <si>
    <t>Мероприятие 5: Приобретение квартир в муниципальную собственность</t>
  </si>
  <si>
    <t>Основное мероприятие 1: Совершенствование организации и осуществления бюджетного процесса в Большереченском муниципальном районе</t>
  </si>
  <si>
    <t>Мероприятие 1.2: Кадровое обеспечение деятельности Комитета</t>
  </si>
  <si>
    <t>Мероприятие 1.3: Выравнивание бюджетной обеспеченности поселений</t>
  </si>
  <si>
    <t>Мероприятие 1.4: Иные межбюджетные трансферты на реализацию переданных полномочий по организации утилизации и переработки бытовых и промышленных отходов в соответствии с заключенными соглашениями</t>
  </si>
  <si>
    <t>Мероприятие 1.5: Организация оплачиваемых общественных работ</t>
  </si>
  <si>
    <t>Мероприятие 1.6: Резервный фонд администрации муниципального района</t>
  </si>
  <si>
    <t>Мероприятие 1.7: Поддержка мер по обеспечению сбалансированности бюджетов поселений</t>
  </si>
  <si>
    <t>Мероприятие 1.8: Обслуживание муниципального долга</t>
  </si>
  <si>
    <t>27</t>
  </si>
  <si>
    <t>Мероприятие 6.1: Строительство сетей газорапределения природного газа</t>
  </si>
  <si>
    <t>84.1</t>
  </si>
  <si>
    <t>84.2</t>
  </si>
  <si>
    <t>84.3</t>
  </si>
  <si>
    <t>Мероприятие 6.1.1: Сеть газораспределения природного газа с. Ингалы Большереченского района Омской области</t>
  </si>
  <si>
    <t>Мероприятие 6.1.2: Сеть газораспределения природного газа с. Могильно-Посельское,                       д. Могильно-Старожильск Большереченского района Омской области</t>
  </si>
  <si>
    <t>Мероприятие 2: 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муниципальных районов Омской области</t>
  </si>
  <si>
    <t xml:space="preserve">Мероприятие 15: Оплата административных санкций
</t>
  </si>
  <si>
    <t>Количество оплаченных административных санкций</t>
  </si>
  <si>
    <t>29.1</t>
  </si>
  <si>
    <t>Мероприятие 2.2: Создание мест (площадок) накопления ТКО и (или) приобретение контейнеров (бункеров)</t>
  </si>
  <si>
    <t xml:space="preserve">Количество созданных мест (площадок) накопления ТКО с контейнерами (бункерами) </t>
  </si>
  <si>
    <t>МКУ</t>
  </si>
  <si>
    <t>2020</t>
  </si>
  <si>
    <t>29.2</t>
  </si>
  <si>
    <t>Мероприятие 16: Развитие системы взаимодействия субъектов гражданского общества, гражданской активности населения</t>
  </si>
  <si>
    <t>Приобретение автомобиля</t>
  </si>
  <si>
    <t xml:space="preserve"> </t>
  </si>
  <si>
    <t>55.1</t>
  </si>
  <si>
    <t>Управление правового обеспечения</t>
  </si>
  <si>
    <t>Количество семей, которым  предоставлена государственная поддержка на строительство или приобретение жилья</t>
  </si>
  <si>
    <t>55.2</t>
  </si>
  <si>
    <t>77.1</t>
  </si>
  <si>
    <t>Уровень освоения лимитов бюджетных обязательств</t>
  </si>
  <si>
    <t>84.1.1.</t>
  </si>
  <si>
    <t>84.4</t>
  </si>
  <si>
    <t>Мероприятие 6.1.1.1: Авторский надзор за строительством по разработанной им проектной документации на объект: "Сеть газораспределения природного газа с. Ингалы Большереченского района Омской области"</t>
  </si>
  <si>
    <t xml:space="preserve">Подпрограмма № 5 "Создание условий для обеспечения граждан доступным и комфортным жильем и жилищно-коммунальными услугами в Большереченском муниципальном районе Омской области" </t>
  </si>
  <si>
    <t>Основное мероприятие 5: Создание условий для обеспечения граждан доступными и качественными жилищно-жилищно-коммунальными услугами в Большереченском муниципальном районе Омской области</t>
  </si>
  <si>
    <t>84.2.1</t>
  </si>
  <si>
    <t>Мероприятие 6.1.2.1: Авторский надзор за строительством по разработанной им проектной документации на объект: "Сеть газораспределения природного газа с. Могильно-Посельское,  д. Могильно-Старожильск Большереченского района Омской области"</t>
  </si>
  <si>
    <t>84.3.1</t>
  </si>
  <si>
    <t>Мероприятие 6.1.4.1: Авторский надзор за строительством по разработанной им проектной документации на объект: "Сеть газораспределения природного газа с. Шипицыно Большереченского района Омской области"</t>
  </si>
  <si>
    <t>Мероприятие 6.1.3.1: Авторский надзор за строительством по разработанной им проектной документации на объект: "Сеть газораспределения природного газа с. Старокарасук Большереченского района Омской области"</t>
  </si>
  <si>
    <t>Мероприятие 6.1.3: Сеть газораспределения природного газа с. Старокарасук Большереченского района Омской области</t>
  </si>
  <si>
    <t>Мероприятие 6.1.4: Сеть газораспределения природного газа с. Шипицыно Большереченского района Омской области</t>
  </si>
  <si>
    <t>29.3</t>
  </si>
  <si>
    <t>Мероприятие 17: Проведение Всероссийской переписи населения 2020 года (осуществление полномочий Российской Федерации по подготовке и проведению Всероссийской переписи населения 2020 года на территории Омской области)</t>
  </si>
  <si>
    <t>2021</t>
  </si>
  <si>
    <t>Проведение Всероссийской переписи населения 
2020 года</t>
  </si>
  <si>
    <t>70.1</t>
  </si>
  <si>
    <t>Мероприятие 5.1.1: 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</si>
  <si>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Мероприятие 5.1.1.1: Приобретение трубной продукции для замены аварийных участков водопроводных сетей</t>
  </si>
  <si>
    <t>Мероприятие 5.1.1.3: Установка очистных сооружений в с. Чебаклы</t>
  </si>
  <si>
    <t>Мероприятие 5.1.1.4: Установка очистных сооружений в с. Уленкуль</t>
  </si>
  <si>
    <t>Мероприятие 5.2: Внесение изменений в схемы тепло-,  газо-, водоснабжения и водоотведения муниципальных образований</t>
  </si>
  <si>
    <t>Мероприятие 5.3: Приобретение и установка резервных источников электроснабжения</t>
  </si>
  <si>
    <t>Мероприятие 5.4: Создание нормативного запаса топлива на теплоисточниках</t>
  </si>
  <si>
    <t>Мероприятие 5.5: Реконструкция объектов теплоснабжения</t>
  </si>
  <si>
    <t>Мероприятие 5.6: Приобретение и установка технологического оборудования теплотехнического назначения</t>
  </si>
  <si>
    <t>Мероприятие 5.7: Строительство (реконструкция, ремонт) ливневых канализационных систем с целью водопонижения</t>
  </si>
  <si>
    <t>Мероприятие 5.8: Реконструкция (выполнение строительно-монтажных работ, в том числе приобретение оборудования) объектов теплоснабжения социальной сферы в связи с газификацией</t>
  </si>
  <si>
    <t>Мероприятие 5.9: Разработка проектно-сметной документации по газификации объектов социальной сферы</t>
  </si>
  <si>
    <t>Мероприятие 5.1.1.2: Строительство межпоселкового водопровода р.п. Большеречье - микрорайон "Южный Форпост" - с. Шипицыно</t>
  </si>
  <si>
    <t>82.1</t>
  </si>
  <si>
    <t>Мероприятие 5.10: Подготовка к отопительному осенне-зимнему периоду</t>
  </si>
  <si>
    <t>Уровень готовности котельных/инженерных сетей к прохождению отопительного осенне-зимнего периода</t>
  </si>
  <si>
    <t xml:space="preserve">Количество организованных мероприятий
</t>
  </si>
  <si>
    <t>46.1</t>
  </si>
  <si>
    <t>Мероприятие 14: Строительство цеха по переработке молока, 
ИП Глава КФХ Ложкин С.В.</t>
  </si>
  <si>
    <t>Объем выпуска продукции</t>
  </si>
  <si>
    <t>99.1.</t>
  </si>
  <si>
    <t>Мероприятие 2.3: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</si>
  <si>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в соответствии с заключенными соглашениями</t>
  </si>
  <si>
    <t>84.2.2</t>
  </si>
  <si>
    <t>Мероприятие 6.1.2.2: Кадастровые работы по подготовке технического плана линейного объекта: "Сеть газораспределения природного газа с. Могильно-Посельское,  д. Могильно-Старожильск Большереченского района Омской области"</t>
  </si>
  <si>
    <t>84.4.1</t>
  </si>
  <si>
    <t>84.4.2</t>
  </si>
  <si>
    <t>Мероприятие 6.1.4.2: Кадастровые работы по подготовке технического плана линейного объекта: "Сеть газораспределения природного газа с. Шипицыно Большереченского района Омской области"</t>
  </si>
  <si>
    <t>84.2.3</t>
  </si>
  <si>
    <t xml:space="preserve">Мероприятие 6.1.2.3: Строительство объекта "Сеть газораспределения природного газа с. Могильно-Посельское,  д. Могильно-Старожильск Большереченского района Омской области"  </t>
  </si>
  <si>
    <t>84.4.3</t>
  </si>
  <si>
    <t>Мероприятие 6.1.4.3: Строительство объекта: "Сеть газораспределения природного газа с. Шипицыно Большереченского района Омской области"</t>
  </si>
  <si>
    <t>84.5</t>
  </si>
  <si>
    <t>84.5.1</t>
  </si>
  <si>
    <t>84.5.2</t>
  </si>
  <si>
    <t>84.5.3</t>
  </si>
  <si>
    <t>Мероприятие 6.1.5:  Сеть газораспределения природного газа с. Красный Яр Большереченского района Омской области</t>
  </si>
  <si>
    <t>Мероприятие 6.1.5.1: Авторский надзор за строительством по разработанной им проектной документации на объект: " Сеть газораспределения природного газа с. Красный Яр Большереченского района Омской области"</t>
  </si>
  <si>
    <t>Мероприятие 6.1.5.2: Кадастровые работы по подготовке технического плана линейного объекта: " Сеть газораспределения природного газа с. Красный Яр Большереченского района Омской области"</t>
  </si>
  <si>
    <t>Мероприятие 6.1.5.3: Строительство объекта: " Сеть газораспределения природного газа с. Красный Яр Большереченского района Омской области"</t>
  </si>
  <si>
    <t>не более 1</t>
  </si>
  <si>
    <t>12.1</t>
  </si>
  <si>
    <t>Мероприятие 1.9: Обеспечение расходных обязательств ,возникающих при выполнении полномочий по решению вопросов местного значения</t>
  </si>
  <si>
    <t>Мероприятие 1.10: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</si>
  <si>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12.2</t>
  </si>
  <si>
    <t>92.1</t>
  </si>
  <si>
    <t>Мероприятие 6: Выполнение работ, связанных с определением исполнителей услугпо перемещению транспортных средств на специализированную стоянку, их хранению и возврату на территории Большереченского муниципального района Омской области</t>
  </si>
  <si>
    <t>Доля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погашенной за счет средств субсидии, в общем объеме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сложившейся на начало отопительного периода текущего финансового года</t>
  </si>
  <si>
    <t>76.1</t>
  </si>
  <si>
    <t>Мероприятие 5.3.1: Приобретение и установка резервного источника электроснабжения на котельную МБОУ «Ингалинская СОШ», расположенную по адресу: Омская область, Большереченский район,   с. Ингалы, ул. Школьная, №2 «в»</t>
  </si>
  <si>
    <t>72.1</t>
  </si>
  <si>
    <t>72.2</t>
  </si>
  <si>
    <t>72.3</t>
  </si>
  <si>
    <t>72.4</t>
  </si>
  <si>
    <t>72.5</t>
  </si>
  <si>
    <t>72.6</t>
  </si>
  <si>
    <t>Мероприятие 5.1.1.2.1: Выполнение выполнению проектно-изыскательских работ по объекту капитального строительства" "Строительство межпоселкового водопровода р.п. Большеречье - микрорайон "Южный Форпост" - с. Шипицыно"</t>
  </si>
  <si>
    <t>Мероприятие 5.1.1.2.2: Выполнение услуг  по проведению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"Строительство межпоселкового водопровода р.п. Большеречье - микрорайон "Южный Форпост" - с. Шипицыно"</t>
  </si>
  <si>
    <t>Мероприятие 5.1.1.2.3:Технологическое присоединение к электрическим сетям объекта капитального строительства" "Строительство межпоселкового водопровода р.п. Большеречье - микрорайон "Южный Форпост" - с. Шипицыно"</t>
  </si>
  <si>
    <t>Мероприятие 5.1.1.2.4: Выполнение работ по строительству объекта капитального строительства" "Строительство межпоселкового водопровода р.п. Большеречье - микрорайон "Южный Форпост" - с. Шипицыно"</t>
  </si>
  <si>
    <t>Мероприятие 5.1.1.2.5: Выполнение услуг по проведению строительного контроля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</si>
  <si>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Мероприятие 5.1.1.2.6: Выполнение услуг по проведению авторского надзора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</si>
  <si>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72.7</t>
  </si>
  <si>
    <t>Мероприятие 5.1.1.2.7: Выполнение государственной историко-культурной экспертизы земельного участка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</si>
  <si>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72.8</t>
  </si>
  <si>
    <t>Мероприятие 5.1.1.2.8: Технологическое присоединение к централизованной системе холодного водоснабжения объекта капитального строительства "Строительство межпоселкового водопровода р.п. Большеречье - микрорайон "Южный Форпост" - с. Шипицыно"</t>
  </si>
  <si>
    <t>72.9</t>
  </si>
  <si>
    <t>Мероприятие 5.1.1.2.9: Прочие мероприятия на объекте капитального строительства "Строительство межпоселкового водопровода р.п. Большеречье - микрорайон "Южный Форпост" - с. Шипицыно"</t>
  </si>
  <si>
    <t>Площадь объектов, находящихся в оперативном управлении МКУ "Центр финансового и хозяйственного обеспечения" Большереченского муниципального района Омской области</t>
  </si>
  <si>
    <t>Доля информационных материалов о деятельности Администрации, размещенных на официальном сайте</t>
  </si>
  <si>
    <t>Доля организованных семинаров, совещаний</t>
  </si>
  <si>
    <t>Доля проведенных мероприятий в области мобилизационной подготовки и мобилизации</t>
  </si>
  <si>
    <t xml:space="preserve">Уровень роста муниципальных пенсий </t>
  </si>
  <si>
    <t>Количество проведенных муниципальных выборов</t>
  </si>
  <si>
    <t>Количество проведенных смотров-конкурсов на лучшее состояние условий и охраны труда</t>
  </si>
  <si>
    <t>Уровень обеспеченности местами (площадками) накопления твердых коммунальных отходов с контейнерами (бункерами)</t>
  </si>
  <si>
    <t>109.1</t>
  </si>
  <si>
    <t>Количество многодетных семей</t>
  </si>
  <si>
    <t>51.1</t>
  </si>
  <si>
    <t>51.2</t>
  </si>
  <si>
    <t>51.3</t>
  </si>
  <si>
    <t>51.4</t>
  </si>
  <si>
    <r>
      <rPr>
        <b/>
        <sz val="8"/>
        <color indexed="8"/>
        <rFont val="Times New Roman"/>
        <family val="1"/>
        <charset val="204"/>
      </rPr>
      <t xml:space="preserve">Основное мероприятие 2. </t>
    </r>
    <r>
      <rPr>
        <sz val="8"/>
        <color indexed="8"/>
        <rFont val="Times New Roman"/>
        <family val="1"/>
        <charset val="204"/>
      </rPr>
      <t xml:space="preserve">Информационная,  методическая  и организационно-кадровая поддержка  малого предпринимательства, мероприятия по поддержке предпринимательской инициативы </t>
    </r>
  </si>
  <si>
    <t>Мероприятие 2.1: Информационная,  методическая  и организационно-кадровая поддержка  малого предпринимательства, мероприятия по поддержке предпринимательской инициативы</t>
  </si>
  <si>
    <t>Количество проведенных мероприятий</t>
  </si>
  <si>
    <r>
      <rPr>
        <b/>
        <sz val="8"/>
        <color indexed="8"/>
        <rFont val="Times New Roman"/>
        <family val="1"/>
        <charset val="204"/>
      </rPr>
      <t xml:space="preserve">Основное мероприятие 3. </t>
    </r>
    <r>
      <rPr>
        <sz val="8"/>
        <color indexed="8"/>
        <rFont val="Times New Roman"/>
        <family val="1"/>
        <charset val="204"/>
      </rPr>
      <t xml:space="preserve">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r>
  </si>
  <si>
    <t>Мероприятие 3.1: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</si>
  <si>
    <t>Основное мероприятие 1: "Обеспечение жильем граждан, нуждающихся в улучшении жилищных условий"</t>
  </si>
  <si>
    <t xml:space="preserve">Мероприятие 1.1: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</si>
  <si>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 xml:space="preserve">Мероприятие 1.2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
</t>
  </si>
  <si>
    <t>Количество семей – участников мероприятия, которым предоставлена социальная выплата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t>
  </si>
  <si>
    <t>Подготовка генеральных планов и правил землепользования</t>
  </si>
  <si>
    <t>Мероприятие 5.3.2: Приобретение и установка резервного источника электроснабжения на котельную МБОУ «Евгащинская СОШ», расположенную по адресу: Омская область, Большереченский район,   с. Евгащино, территория школы</t>
  </si>
  <si>
    <t>76.2</t>
  </si>
  <si>
    <t>76.3</t>
  </si>
  <si>
    <t>Мероприятие 5.3.3: Приобретение и установка резервного источника электроснабжения на котельную МБОУ «Шипицынская СОШ», расположенную по адресу: Омская область, Большереченский район,   с. Шипицыно, на территории школы</t>
  </si>
  <si>
    <t>82.2</t>
  </si>
  <si>
    <t>Мероприятие 5.11: Расчет в потребности природного газа для газоиспользующего оборудования блочно-модульной котельной по адресу: Омская область, р.п. Большеречье,          ул. Ленина, д.26А</t>
  </si>
  <si>
    <t>98.1</t>
  </si>
  <si>
    <t>Мероприятие 2.1.1: Ликвидация места несанкционированного размещения твердых коммунальных отходов на территории Большереченского муниципального района Омской области: Омская область, Большереченский район, 2-3-й километр автодороги р.п. Большеречье – д. Криводаново</t>
  </si>
  <si>
    <t xml:space="preserve">Количество ликвидированных мест несанкционированного размещения твердых коммунальных отходов </t>
  </si>
  <si>
    <t>Мероприятие 5.1.2: Организация в границах поселений водоснабжения населения</t>
  </si>
  <si>
    <t>74.1</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</si>
  <si>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в границах поселений водоснабжения населения   в соответствии с заключенными соглашениями</t>
  </si>
  <si>
    <t>74/1</t>
  </si>
  <si>
    <t>Мероприятие 5.1.1.5: Централизация управления системами водоснабжения Большереченского муниципального района Омской области</t>
  </si>
  <si>
    <t>74/1.1</t>
  </si>
  <si>
    <t xml:space="preserve">Мероприятие 5.1.1.5.1: Проведение технического обследования и инвентаризации объектов систем водоснабжения </t>
  </si>
  <si>
    <t>77.2</t>
  </si>
  <si>
    <t>Мероприятие 5.4.2.: Возмещение затрат, образовавшихся в связи с увеличением стоимости приобретения топлива относительно стоимости топлива, предусмотренной в тарифах</t>
  </si>
  <si>
    <t>Обеспечено использование субсидии на приобретение топлива и (или) оплату кредиторской задолженности, сформировавшейся вследствие увеличения стоимости приобретения топлива относительно стоимости топлива, предусмотренной в тарифах в календарном году предоставления субсидии</t>
  </si>
  <si>
    <t>77.3</t>
  </si>
  <si>
    <t>Мероприятие 5.4.3.: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</si>
  <si>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Обеспечено отсутствие у муниципальных учреждений кредиторской задолженности за тепловое снабжение</t>
  </si>
  <si>
    <t>84.6</t>
  </si>
  <si>
    <t>Основное мероприятие 7: Повышение уровня обеспеченности жилищного фонда системами горячего водоснабжения, газоснабжения, отопления; снижение уровня износа основных фондов и аварийности в жилищно-коммунальном комплексе посредством строительства и реконструкции котельных, сетей теплоснабжения и горячего водоснабжения; строительства и реконструкции объектов, в том числе дренажных систем, для защиты инженерной инфраструктуры, жилищного фонда от вредного воздействия грунтовых вод</t>
  </si>
  <si>
    <t>84.6.1</t>
  </si>
  <si>
    <t>84.6.1.1</t>
  </si>
  <si>
    <t>84.6.1.2</t>
  </si>
  <si>
    <t>84.6.1.3</t>
  </si>
  <si>
    <t>84.6.2</t>
  </si>
  <si>
    <t>84.6.2.1</t>
  </si>
  <si>
    <t>84.6.2.2</t>
  </si>
  <si>
    <t>84.6.2.3</t>
  </si>
  <si>
    <t>84.6.1.4</t>
  </si>
  <si>
    <t>Управление архитектуры, строительства и ЖКХ Администрации</t>
  </si>
  <si>
    <t xml:space="preserve">Мероприятие 7.2.4: Выполнение технического присоединения к инженерно-техническим сетям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 </t>
  </si>
  <si>
    <t>84.6.2.4</t>
  </si>
  <si>
    <t>Мероприятие 5.4.1.: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Большереченского муниципального района   Омской   области</t>
  </si>
  <si>
    <t>Мероприятия 4: Выполнение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  на территории Большереченского муниципального района Омской области</t>
  </si>
  <si>
    <t>72.10</t>
  </si>
  <si>
    <t>Мероприятие 5.1.1.2.10: Кадастровые работы по подготовке технического плана, работы по выполнению графического описания местоположения  границ публичного сервитута по объекту капитального строительства "Строительство межпоселкового водопровода р.п. Большеречье - микрорайон "Южный Форпост" - с. Шипицыно"</t>
  </si>
  <si>
    <t>Подготовка технического плана, выполнение графического описания местоположения границ публичного сервитута</t>
  </si>
  <si>
    <t>Мероприятие 7.2.3: Выполнение работ по строительству объекта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</si>
  <si>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Мероприятие 7.2.2: Выполнение услуг  по проведению государственной экспертизы проектной документации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</si>
  <si>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Мероприятие 7.2.1: Выполнение проектно-изыскательских работ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</si>
  <si>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Построено котельных</t>
  </si>
  <si>
    <t>ед.</t>
  </si>
  <si>
    <t>Выполнены работы по проектированию</t>
  </si>
  <si>
    <t>Мероприятие 7.2: Строительство блочно-модульной котельной  по адресу: Омская область, Большереченский район, р.п. Большеречье, ул. Гвардейская, 2а</t>
  </si>
  <si>
    <t>Мероприятие 7.1.4: Выполнение технического присоединения к инженерно-техническим сетям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</si>
  <si>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7.1.3: Выполнение работ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</si>
  <si>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Реконструировано котельных</t>
  </si>
  <si>
    <t>Мероприятие 7.1.1: Выполнение проектно-изыскательских работ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</si>
  <si>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7.1.2: Выполнение услуг  по проведению государственной экспертизы проектной документации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</si>
  <si>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 Реконструкция центральной  котельной  по адресу: Омская область, Большереченский район, р.п. Большеречье, ул. Ленина, 26а</t>
  </si>
  <si>
    <t>Мероприятие 4: Субсидии гражданам, ведущим личное  подсобное хозяйство, на производство молока</t>
  </si>
  <si>
    <t>Мероприятие 5: Субсидии на 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</si>
  <si>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29.4</t>
  </si>
  <si>
    <t>Мероприятие 18: Компенсация расходов по оплате жилых помещений, предоставленных по договору найма (аренды) для работников социальной сферы Большереченского муниципального района Омской области</t>
  </si>
  <si>
    <t>2025</t>
  </si>
  <si>
    <t>2027</t>
  </si>
  <si>
    <t>Доля компенсированных расходов по оплате жилых помещений, предоставленных по договору найма (аренды) для работников социальной сферы Большереченского муниципального района Омской области</t>
  </si>
  <si>
    <t>Доля рассмотренных протоколов (дел)</t>
  </si>
  <si>
    <r>
      <t xml:space="preserve">Основное мероприятие 1. </t>
    </r>
    <r>
      <rPr>
        <sz val="8"/>
        <color indexed="8"/>
        <rFont val="Times New Roman"/>
        <family val="1"/>
        <charset val="204"/>
      </rPr>
      <t>Развитие малого предпринимательства в муниципальном районе в целях реализации регионального проекта "Малое и среднее предпринимательство и поддержка индивидуальной предпринимательской инициативы" в рамках федерального проекта "Малое и среднее предпринимательство и поддержка индивидуальной предпринимательской инициативы" национального проекта "Эффективная и конкурентная экономика"</t>
    </r>
  </si>
  <si>
    <t xml:space="preserve">Мероприятие 7: Пособия, компенсации, меры социальной поддержки по публичным нормативным обязательствам </t>
  </si>
  <si>
    <t>Мероприятие 8 Плата за публичный сервитут</t>
  </si>
  <si>
    <t>Количество собственников</t>
  </si>
  <si>
    <t>109.2</t>
  </si>
  <si>
    <t>Комитет по управлению имуществом Администрации, Администрация</t>
  </si>
</sst>
</file>

<file path=xl/styles.xml><?xml version="1.0" encoding="utf-8"?>
<styleSheet xmlns="http://schemas.openxmlformats.org/spreadsheetml/2006/main">
  <numFmts count="1">
    <numFmt numFmtId="164" formatCode="0.0"/>
  </numFmts>
  <fonts count="19">
    <font>
      <sz val="11"/>
      <color theme="1"/>
      <name val="Calibri"/>
      <family val="2"/>
      <charset val="204"/>
      <scheme val="minor"/>
    </font>
    <font>
      <sz val="8"/>
      <color indexed="8"/>
      <name val="Times New Roman"/>
      <family val="1"/>
      <charset val="204"/>
    </font>
    <font>
      <sz val="14"/>
      <color indexed="8"/>
      <name val="Times New Roman"/>
      <family val="1"/>
      <charset val="204"/>
    </font>
    <font>
      <sz val="8"/>
      <name val="Calibri"/>
      <family val="2"/>
      <charset val="204"/>
    </font>
    <font>
      <sz val="8"/>
      <color indexed="8"/>
      <name val="Times New Roman"/>
      <family val="1"/>
      <charset val="204"/>
    </font>
    <font>
      <i/>
      <sz val="8"/>
      <color indexed="8"/>
      <name val="Times New Roman"/>
      <family val="1"/>
      <charset val="204"/>
    </font>
    <font>
      <i/>
      <sz val="8"/>
      <color indexed="8"/>
      <name val="Times New Roman"/>
      <family val="1"/>
      <charset val="204"/>
    </font>
    <font>
      <b/>
      <i/>
      <sz val="8"/>
      <color indexed="8"/>
      <name val="Times New Roman"/>
      <family val="1"/>
      <charset val="204"/>
    </font>
    <font>
      <b/>
      <i/>
      <sz val="8"/>
      <color indexed="8"/>
      <name val="Times New Roman"/>
      <family val="1"/>
      <charset val="204"/>
    </font>
    <font>
      <b/>
      <i/>
      <sz val="8"/>
      <name val="Times New Roman"/>
      <family val="1"/>
      <charset val="204"/>
    </font>
    <font>
      <i/>
      <sz val="8"/>
      <name val="Times New Roman"/>
      <family val="1"/>
      <charset val="204"/>
    </font>
    <font>
      <sz val="8"/>
      <name val="Times New Roman"/>
      <family val="1"/>
      <charset val="204"/>
    </font>
    <font>
      <sz val="11"/>
      <name val="Calibri"/>
      <family val="2"/>
      <charset val="204"/>
    </font>
    <font>
      <b/>
      <i/>
      <sz val="11"/>
      <name val="Calibri"/>
      <family val="2"/>
      <charset val="204"/>
    </font>
    <font>
      <b/>
      <sz val="8"/>
      <color indexed="8"/>
      <name val="Times New Roman"/>
      <family val="1"/>
      <charset val="204"/>
    </font>
    <font>
      <u/>
      <sz val="8"/>
      <name val="Times New Roman"/>
      <family val="1"/>
      <charset val="204"/>
    </font>
    <font>
      <sz val="11"/>
      <name val="Calibri"/>
      <family val="2"/>
      <charset val="204"/>
      <scheme val="minor"/>
    </font>
    <font>
      <b/>
      <sz val="11"/>
      <color theme="1"/>
      <name val="Calibri"/>
      <family val="2"/>
      <charset val="204"/>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2">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4" fontId="1" fillId="3" borderId="1" xfId="0" applyNumberFormat="1" applyFont="1" applyFill="1" applyBorder="1" applyAlignment="1">
      <alignment vertical="center"/>
    </xf>
    <xf numFmtId="0" fontId="0" fillId="0" borderId="0" xfId="0"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4" fillId="2" borderId="1" xfId="0" applyFont="1" applyFill="1" applyBorder="1" applyAlignment="1">
      <alignment horizontal="center" vertical="center"/>
    </xf>
    <xf numFmtId="0" fontId="1" fillId="2" borderId="1" xfId="0" applyFont="1" applyFill="1" applyBorder="1" applyAlignment="1">
      <alignment horizontal="right" vertical="center"/>
    </xf>
    <xf numFmtId="0" fontId="4" fillId="2" borderId="1" xfId="0" applyFont="1" applyFill="1" applyBorder="1" applyAlignment="1">
      <alignment horizontal="right" vertical="center"/>
    </xf>
    <xf numFmtId="0" fontId="1" fillId="2" borderId="1" xfId="0" applyFont="1" applyFill="1" applyBorder="1" applyAlignment="1">
      <alignment horizontal="right"/>
    </xf>
    <xf numFmtId="2" fontId="0" fillId="0" borderId="0" xfId="0" applyNumberFormat="1"/>
    <xf numFmtId="2" fontId="17" fillId="0" borderId="0" xfId="0" applyNumberFormat="1" applyFont="1"/>
    <xf numFmtId="0" fontId="12" fillId="3" borderId="0" xfId="0" applyFont="1" applyFill="1"/>
    <xf numFmtId="0" fontId="0" fillId="3" borderId="0" xfId="0" applyFill="1"/>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right" vertical="center" wrapText="1"/>
    </xf>
    <xf numFmtId="0" fontId="1" fillId="3"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xf>
    <xf numFmtId="0" fontId="1" fillId="3" borderId="3" xfId="0" applyFont="1" applyFill="1" applyBorder="1" applyAlignment="1">
      <alignment horizontal="left"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4" fontId="7" fillId="3" borderId="1" xfId="0" applyNumberFormat="1" applyFont="1" applyFill="1" applyBorder="1" applyAlignment="1">
      <alignment horizontal="center" vertical="center"/>
    </xf>
    <xf numFmtId="0" fontId="5" fillId="3" borderId="1" xfId="0" applyFont="1" applyFill="1" applyBorder="1" applyAlignment="1">
      <alignment vertical="center" wrapText="1"/>
    </xf>
    <xf numFmtId="4" fontId="5" fillId="3" borderId="1" xfId="0" applyNumberFormat="1" applyFont="1" applyFill="1" applyBorder="1" applyAlignment="1">
      <alignment horizontal="center" vertical="center"/>
    </xf>
    <xf numFmtId="0" fontId="14" fillId="3" borderId="1" xfId="0"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 fontId="9"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center" vertical="center"/>
    </xf>
    <xf numFmtId="4" fontId="10" fillId="3" borderId="1" xfId="0" applyNumberFormat="1" applyFont="1" applyFill="1" applyBorder="1" applyAlignment="1">
      <alignment horizontal="center" vertical="center"/>
    </xf>
    <xf numFmtId="0" fontId="11" fillId="3" borderId="1" xfId="0" applyFont="1" applyFill="1" applyBorder="1" applyAlignment="1">
      <alignment vertical="center" wrapText="1"/>
    </xf>
    <xf numFmtId="4" fontId="11" fillId="3" borderId="1" xfId="0" applyNumberFormat="1" applyFont="1" applyFill="1" applyBorder="1" applyAlignment="1">
      <alignment horizontal="center" vertical="center"/>
    </xf>
    <xf numFmtId="0" fontId="11" fillId="3" borderId="1" xfId="0" applyFont="1" applyFill="1" applyBorder="1" applyAlignment="1">
      <alignment horizontal="left" vertical="center" wrapText="1"/>
    </xf>
    <xf numFmtId="4" fontId="11" fillId="3" borderId="2" xfId="0" applyNumberFormat="1" applyFont="1" applyFill="1" applyBorder="1" applyAlignment="1">
      <alignment horizontal="center" vertical="center"/>
    </xf>
    <xf numFmtId="4" fontId="7" fillId="3" borderId="1" xfId="0" applyNumberFormat="1" applyFont="1" applyFill="1" applyBorder="1" applyAlignment="1">
      <alignment horizontal="right" vertical="center"/>
    </xf>
    <xf numFmtId="0" fontId="8" fillId="3" borderId="1" xfId="0" applyFont="1" applyFill="1" applyBorder="1" applyAlignment="1">
      <alignment horizontal="center" vertical="center"/>
    </xf>
    <xf numFmtId="0" fontId="6" fillId="3" borderId="1" xfId="0" applyFont="1" applyFill="1" applyBorder="1" applyAlignment="1">
      <alignment horizontal="center" vertical="center"/>
    </xf>
    <xf numFmtId="4" fontId="5" fillId="3" borderId="1" xfId="0" applyNumberFormat="1" applyFont="1" applyFill="1" applyBorder="1" applyAlignment="1">
      <alignment horizontal="right" vertical="center"/>
    </xf>
    <xf numFmtId="4" fontId="1" fillId="3" borderId="1" xfId="0" applyNumberFormat="1" applyFont="1" applyFill="1" applyBorder="1" applyAlignment="1">
      <alignment horizontal="right" vertical="center"/>
    </xf>
    <xf numFmtId="0" fontId="11" fillId="3" borderId="1" xfId="0" applyFont="1" applyFill="1" applyBorder="1" applyAlignment="1">
      <alignment horizontal="center" vertical="center"/>
    </xf>
    <xf numFmtId="0" fontId="11" fillId="3" borderId="1" xfId="0" applyFont="1" applyFill="1" applyBorder="1" applyAlignment="1">
      <alignment horizontal="right" vertical="center"/>
    </xf>
    <xf numFmtId="4" fontId="11" fillId="3" borderId="1" xfId="0" applyNumberFormat="1" applyFont="1" applyFill="1" applyBorder="1" applyAlignment="1">
      <alignment vertical="center"/>
    </xf>
    <xf numFmtId="4" fontId="11" fillId="3" borderId="1" xfId="0" applyNumberFormat="1" applyFont="1" applyFill="1" applyBorder="1" applyAlignment="1">
      <alignment horizontal="righ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right"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4" fillId="3" borderId="1" xfId="0" applyFont="1" applyFill="1" applyBorder="1" applyAlignment="1">
      <alignment horizontal="center" vertical="center"/>
    </xf>
    <xf numFmtId="0" fontId="7" fillId="3" borderId="1" xfId="0" applyFont="1" applyFill="1" applyBorder="1" applyAlignment="1">
      <alignment horizontal="right" vertical="center" wrapText="1"/>
    </xf>
    <xf numFmtId="0" fontId="5" fillId="3" borderId="1" xfId="0" applyFont="1" applyFill="1" applyBorder="1" applyAlignment="1">
      <alignment horizontal="right" vertical="center" wrapText="1"/>
    </xf>
    <xf numFmtId="0" fontId="11"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 fillId="3" borderId="2" xfId="0" applyFont="1"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1" xfId="0" applyFont="1" applyFill="1" applyBorder="1" applyAlignment="1">
      <alignment horizontal="left" vertical="center"/>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1" xfId="0" applyFont="1" applyFill="1" applyBorder="1" applyAlignment="1">
      <alignment vertical="center" wrapText="1"/>
    </xf>
    <xf numFmtId="0" fontId="4" fillId="3" borderId="1" xfId="0" applyFont="1" applyFill="1" applyBorder="1" applyAlignment="1">
      <alignment vertical="center"/>
    </xf>
    <xf numFmtId="0" fontId="1" fillId="3" borderId="1" xfId="0" applyFont="1" applyFill="1" applyBorder="1" applyAlignment="1">
      <alignment vertical="center"/>
    </xf>
    <xf numFmtId="0" fontId="16" fillId="3" borderId="3" xfId="0" applyFont="1" applyFill="1" applyBorder="1" applyAlignment="1">
      <alignment horizontal="center" vertical="center"/>
    </xf>
    <xf numFmtId="0" fontId="16" fillId="3" borderId="4"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5" fillId="3" borderId="2"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9" fillId="3" borderId="13" xfId="0" applyFont="1" applyFill="1" applyBorder="1" applyAlignment="1">
      <alignment horizontal="left" vertical="center" wrapText="1"/>
    </xf>
    <xf numFmtId="0" fontId="13" fillId="3" borderId="14" xfId="0" applyFont="1" applyFill="1" applyBorder="1" applyAlignment="1">
      <alignment horizontal="left" vertical="center"/>
    </xf>
    <xf numFmtId="0" fontId="13" fillId="3" borderId="15" xfId="0" applyFont="1" applyFill="1" applyBorder="1" applyAlignment="1">
      <alignment horizontal="left" vertical="center"/>
    </xf>
    <xf numFmtId="0" fontId="7" fillId="3" borderId="1" xfId="0" applyFont="1" applyFill="1" applyBorder="1" applyAlignment="1">
      <alignment horizontal="left" vertical="center" wrapText="1"/>
    </xf>
    <xf numFmtId="0" fontId="1" fillId="3" borderId="5" xfId="0" applyFont="1" applyFill="1" applyBorder="1" applyAlignment="1">
      <alignment horizontal="left"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1" fillId="3" borderId="0" xfId="0" applyFont="1" applyFill="1" applyBorder="1" applyAlignment="1">
      <alignment horizontal="left" vertical="center"/>
    </xf>
    <xf numFmtId="0" fontId="1" fillId="3" borderId="9" xfId="0" applyFont="1" applyFill="1" applyBorder="1" applyAlignment="1">
      <alignment horizontal="left" vertical="center"/>
    </xf>
    <xf numFmtId="0" fontId="1" fillId="3" borderId="10" xfId="0" applyFont="1" applyFill="1" applyBorder="1" applyAlignment="1">
      <alignment horizontal="left" vertical="center"/>
    </xf>
    <xf numFmtId="0" fontId="1" fillId="3" borderId="11" xfId="0" applyFont="1" applyFill="1" applyBorder="1" applyAlignment="1">
      <alignment horizontal="left" vertical="center"/>
    </xf>
    <xf numFmtId="0" fontId="1" fillId="3" borderId="12" xfId="0" applyFont="1" applyFill="1" applyBorder="1" applyAlignment="1">
      <alignment horizontal="left" vertical="center"/>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1" fillId="3" borderId="5" xfId="0" applyFont="1" applyFill="1" applyBorder="1" applyAlignment="1">
      <alignment horizontal="left" vertical="center"/>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1" fillId="3" borderId="8" xfId="0" applyFont="1" applyFill="1" applyBorder="1" applyAlignment="1">
      <alignment horizontal="left" vertical="center"/>
    </xf>
    <xf numFmtId="0" fontId="11" fillId="3" borderId="0" xfId="0" applyFont="1" applyFill="1" applyBorder="1" applyAlignment="1">
      <alignment horizontal="left" vertical="center"/>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12" xfId="0" applyFont="1" applyFill="1" applyBorder="1" applyAlignment="1">
      <alignment horizontal="left" vertical="center"/>
    </xf>
    <xf numFmtId="0" fontId="11" fillId="3" borderId="1" xfId="0" applyFont="1" applyFill="1" applyBorder="1" applyAlignment="1">
      <alignment vertical="center" wrapText="1"/>
    </xf>
    <xf numFmtId="0" fontId="11" fillId="3" borderId="1" xfId="0" applyFont="1" applyFill="1" applyBorder="1" applyAlignment="1">
      <alignment vertical="center"/>
    </xf>
    <xf numFmtId="0" fontId="14" fillId="3" borderId="1"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49" fontId="11" fillId="3" borderId="3" xfId="0" applyNumberFormat="1" applyFont="1" applyFill="1" applyBorder="1" applyAlignment="1">
      <alignment horizontal="center" vertical="center" wrapText="1"/>
    </xf>
    <xf numFmtId="49" fontId="11" fillId="3" borderId="4" xfId="0" applyNumberFormat="1" applyFont="1" applyFill="1" applyBorder="1" applyAlignment="1">
      <alignment horizontal="center" vertical="center" wrapText="1"/>
    </xf>
    <xf numFmtId="49" fontId="11" fillId="3" borderId="2" xfId="0" applyNumberFormat="1" applyFont="1" applyFill="1" applyBorder="1" applyAlignment="1">
      <alignment horizontal="left" vertical="center" wrapText="1"/>
    </xf>
    <xf numFmtId="49" fontId="11" fillId="3" borderId="3" xfId="0" applyNumberFormat="1" applyFont="1" applyFill="1" applyBorder="1" applyAlignment="1">
      <alignment horizontal="left" vertical="center" wrapText="1"/>
    </xf>
    <xf numFmtId="49" fontId="11" fillId="3" borderId="4" xfId="0" applyNumberFormat="1" applyFont="1" applyFill="1" applyBorder="1" applyAlignment="1">
      <alignment horizontal="left" vertical="center" wrapText="1"/>
    </xf>
    <xf numFmtId="0" fontId="9" fillId="3" borderId="1" xfId="0" applyFont="1" applyFill="1" applyBorder="1" applyAlignment="1">
      <alignment horizontal="left" vertical="center" wrapText="1"/>
    </xf>
    <xf numFmtId="0" fontId="0" fillId="3" borderId="3" xfId="0" applyFill="1" applyBorder="1" applyAlignment="1">
      <alignment horizontal="center" vertical="center" wrapText="1"/>
    </xf>
    <xf numFmtId="0" fontId="0" fillId="3" borderId="1" xfId="0"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0" fillId="3" borderId="4" xfId="0" applyFill="1" applyBorder="1" applyAlignment="1">
      <alignment horizontal="center" vertical="center" wrapTex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4" fontId="1" fillId="3" borderId="1"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wrapText="1"/>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 fillId="2" borderId="1" xfId="0" applyFont="1" applyFill="1" applyBorder="1" applyAlignment="1">
      <alignment vertical="center" wrapText="1"/>
    </xf>
    <xf numFmtId="0" fontId="4" fillId="2" borderId="1" xfId="0" applyFont="1" applyFill="1" applyBorder="1" applyAlignment="1">
      <alignment vertical="center"/>
    </xf>
    <xf numFmtId="0" fontId="1" fillId="2" borderId="1" xfId="0" applyFont="1" applyFill="1" applyBorder="1" applyAlignment="1">
      <alignment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2" fillId="0" borderId="0" xfId="0" applyFont="1" applyAlignment="1">
      <alignment horizontal="center" wrapText="1"/>
    </xf>
    <xf numFmtId="0" fontId="2" fillId="0" borderId="0" xfId="0" applyFont="1" applyAlignment="1"/>
    <xf numFmtId="0" fontId="0" fillId="0" borderId="0" xfId="0" applyAlignment="1"/>
    <xf numFmtId="0" fontId="4" fillId="2" borderId="2" xfId="0" applyFont="1" applyFill="1" applyBorder="1" applyAlignment="1">
      <alignment vertical="center" textRotation="90"/>
    </xf>
    <xf numFmtId="0" fontId="4" fillId="2" borderId="4" xfId="0" applyFont="1" applyFill="1" applyBorder="1" applyAlignment="1">
      <alignment vertical="center" textRotation="90"/>
    </xf>
    <xf numFmtId="0" fontId="1" fillId="2" borderId="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4" fillId="2" borderId="3" xfId="0" applyFont="1" applyFill="1" applyBorder="1" applyAlignment="1">
      <alignment horizontal="center" vertical="center" textRotation="90"/>
    </xf>
    <xf numFmtId="0" fontId="4" fillId="2" borderId="4" xfId="0" applyFont="1" applyFill="1" applyBorder="1" applyAlignment="1">
      <alignment horizontal="center" vertical="center" textRotation="90"/>
    </xf>
    <xf numFmtId="0" fontId="16" fillId="3" borderId="1"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6" fillId="3" borderId="3"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7" fillId="3" borderId="15" xfId="0" applyFont="1" applyFill="1" applyBorder="1" applyAlignment="1">
      <alignment horizontal="left" vertical="center" wrapText="1"/>
    </xf>
    <xf numFmtId="4" fontId="11" fillId="3" borderId="2" xfId="0" applyNumberFormat="1" applyFont="1" applyFill="1" applyBorder="1" applyAlignment="1">
      <alignment vertical="center"/>
    </xf>
    <xf numFmtId="4" fontId="11" fillId="3" borderId="4" xfId="0" applyNumberFormat="1" applyFont="1" applyFill="1" applyBorder="1" applyAlignment="1">
      <alignment vertical="center"/>
    </xf>
    <xf numFmtId="0" fontId="11" fillId="3" borderId="6" xfId="0" applyFont="1" applyFill="1" applyBorder="1" applyAlignment="1">
      <alignment horizontal="center" vertical="center"/>
    </xf>
    <xf numFmtId="0" fontId="11" fillId="3" borderId="0" xfId="0" applyFont="1" applyFill="1" applyBorder="1" applyAlignment="1">
      <alignment horizontal="center" vertical="center"/>
    </xf>
    <xf numFmtId="0" fontId="16" fillId="3" borderId="11" xfId="0" applyFont="1" applyFill="1" applyBorder="1" applyAlignment="1">
      <alignment horizontal="center" vertical="center"/>
    </xf>
    <xf numFmtId="0" fontId="12" fillId="3" borderId="4" xfId="0" applyFont="1" applyFill="1" applyBorder="1" applyAlignment="1">
      <alignment horizontal="left" vertical="center" wrapText="1"/>
    </xf>
    <xf numFmtId="0" fontId="16" fillId="3" borderId="1" xfId="0" applyFont="1" applyFill="1" applyBorder="1" applyAlignment="1">
      <alignment horizontal="center" vertical="center"/>
    </xf>
    <xf numFmtId="4" fontId="11" fillId="3" borderId="2" xfId="0" applyNumberFormat="1" applyFont="1" applyFill="1" applyBorder="1" applyAlignment="1">
      <alignment horizontal="right" vertical="center"/>
    </xf>
    <xf numFmtId="4" fontId="11" fillId="3" borderId="4" xfId="0" applyNumberFormat="1" applyFont="1" applyFill="1" applyBorder="1" applyAlignment="1">
      <alignment horizontal="right" vertical="center"/>
    </xf>
    <xf numFmtId="0" fontId="11"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5" fillId="3" borderId="2" xfId="0" applyFont="1" applyFill="1" applyBorder="1" applyAlignment="1">
      <alignment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6" fillId="3" borderId="4" xfId="0" applyFont="1" applyFill="1" applyBorder="1" applyAlignment="1">
      <alignment vertical="center" wrapText="1"/>
    </xf>
    <xf numFmtId="0" fontId="16" fillId="3" borderId="1" xfId="0" applyFont="1" applyFill="1" applyBorder="1" applyAlignment="1">
      <alignment horizontal="left" vertical="center" wrapText="1"/>
    </xf>
    <xf numFmtId="0" fontId="0" fillId="3" borderId="4" xfId="0" applyFill="1" applyBorder="1" applyAlignment="1">
      <alignment vertical="center"/>
    </xf>
    <xf numFmtId="0" fontId="1" fillId="3" borderId="5" xfId="0" applyFont="1" applyFill="1" applyBorder="1" applyAlignment="1">
      <alignment horizontal="left" vertical="center" wrapText="1"/>
    </xf>
    <xf numFmtId="0" fontId="0" fillId="3" borderId="6" xfId="0" applyFill="1" applyBorder="1" applyAlignment="1">
      <alignment vertical="center"/>
    </xf>
    <xf numFmtId="0" fontId="0" fillId="3" borderId="7" xfId="0" applyFill="1" applyBorder="1" applyAlignment="1">
      <alignment vertical="center"/>
    </xf>
    <xf numFmtId="0" fontId="1" fillId="3" borderId="8" xfId="0" applyFont="1" applyFill="1" applyBorder="1" applyAlignment="1">
      <alignment horizontal="left" vertical="center" wrapText="1"/>
    </xf>
    <xf numFmtId="0" fontId="0" fillId="3" borderId="0" xfId="0" applyFill="1" applyAlignment="1">
      <alignment vertical="center"/>
    </xf>
    <xf numFmtId="0" fontId="0" fillId="3" borderId="9" xfId="0" applyFill="1" applyBorder="1" applyAlignment="1">
      <alignment vertical="center"/>
    </xf>
    <xf numFmtId="0" fontId="1" fillId="3" borderId="10" xfId="0" applyFont="1" applyFill="1" applyBorder="1" applyAlignment="1">
      <alignment horizontal="left" vertical="center" wrapText="1"/>
    </xf>
    <xf numFmtId="0" fontId="0" fillId="3" borderId="11" xfId="0" applyFill="1" applyBorder="1" applyAlignment="1">
      <alignment vertical="center"/>
    </xf>
    <xf numFmtId="0" fontId="0" fillId="3" borderId="12" xfId="0" applyFill="1" applyBorder="1" applyAlignment="1">
      <alignment vertical="center"/>
    </xf>
    <xf numFmtId="0" fontId="10" fillId="3" borderId="2" xfId="0" applyFont="1" applyFill="1" applyBorder="1" applyAlignment="1">
      <alignment vertical="center" wrapText="1"/>
    </xf>
    <xf numFmtId="0" fontId="16" fillId="3" borderId="3"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18" fillId="3" borderId="2"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4" xfId="0" applyFont="1" applyFill="1" applyBorder="1" applyAlignment="1">
      <alignment horizontal="left" vertical="center" wrapText="1"/>
    </xf>
    <xf numFmtId="0" fontId="0" fillId="3" borderId="6" xfId="0" applyFill="1" applyBorder="1" applyAlignment="1">
      <alignment vertical="center" wrapText="1"/>
    </xf>
    <xf numFmtId="0" fontId="0" fillId="3" borderId="7" xfId="0" applyFill="1" applyBorder="1" applyAlignment="1">
      <alignment vertical="center" wrapText="1"/>
    </xf>
    <xf numFmtId="0" fontId="0" fillId="3" borderId="0" xfId="0" applyFill="1" applyAlignment="1">
      <alignment vertical="center" wrapText="1"/>
    </xf>
    <xf numFmtId="0" fontId="0" fillId="3" borderId="9" xfId="0" applyFill="1" applyBorder="1" applyAlignment="1">
      <alignment vertical="center" wrapText="1"/>
    </xf>
    <xf numFmtId="0" fontId="0" fillId="3" borderId="11" xfId="0" applyFill="1" applyBorder="1" applyAlignment="1">
      <alignment vertical="center" wrapText="1"/>
    </xf>
    <xf numFmtId="0" fontId="0" fillId="3" borderId="12" xfId="0" applyFill="1" applyBorder="1" applyAlignment="1">
      <alignment vertical="center" wrapText="1"/>
    </xf>
    <xf numFmtId="0" fontId="0" fillId="3" borderId="1" xfId="0" applyFill="1" applyBorder="1" applyAlignment="1">
      <alignment horizontal="center" vertical="center"/>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9"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3" borderId="12" xfId="0" applyFont="1" applyFill="1" applyBorder="1" applyAlignment="1">
      <alignment horizontal="left" vertical="center" wrapText="1"/>
    </xf>
    <xf numFmtId="0" fontId="2" fillId="0" borderId="0" xfId="0" applyFont="1" applyAlignment="1">
      <alignment horizontal="right" wrapText="1"/>
    </xf>
    <xf numFmtId="0" fontId="2" fillId="0" borderId="0" xfId="0" applyFont="1" applyAlignment="1">
      <alignment horizontal="right"/>
    </xf>
    <xf numFmtId="0" fontId="0" fillId="0" borderId="0" xfId="0" applyAlignment="1">
      <alignment horizontal="right"/>
    </xf>
    <xf numFmtId="0" fontId="0" fillId="0" borderId="0" xfId="0" applyAlignment="1">
      <alignment horizontal="right" wrapText="1"/>
    </xf>
  </cellXfs>
  <cellStyles count="1">
    <cellStyle name="Обычный" xfId="0" builtinId="0"/>
  </cellStyles>
  <dxfs count="0"/>
  <tableStyles count="0" defaultTableStyle="TableStyleMedium9" defaultPivotStyle="PivotStyleLight16"/>
  <colors>
    <mruColors>
      <color rgb="FFFFFFCC"/>
      <color rgb="FFBFA5C3"/>
      <color rgb="FF9068A8"/>
      <color rgb="FF9975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Z526"/>
  <sheetViews>
    <sheetView tabSelected="1" view="pageBreakPreview" zoomScaleSheetLayoutView="100" workbookViewId="0">
      <pane ySplit="10" topLeftCell="A11" activePane="bottomLeft" state="frozen"/>
      <selection pane="bottomLeft" activeCell="A11" sqref="A11:XFD13"/>
    </sheetView>
  </sheetViews>
  <sheetFormatPr defaultRowHeight="15"/>
  <cols>
    <col min="1" max="1" width="8.140625" customWidth="1"/>
    <col min="2" max="2" width="25.5703125" customWidth="1"/>
    <col min="3" max="3" width="7.85546875" customWidth="1"/>
    <col min="4" max="4" width="7.7109375" customWidth="1"/>
    <col min="5" max="5" width="14.5703125" customWidth="1"/>
    <col min="6" max="6" width="20" customWidth="1"/>
    <col min="7" max="8" width="13.140625" customWidth="1"/>
    <col min="9" max="9" width="12.28515625" customWidth="1"/>
    <col min="10" max="14" width="12.7109375" customWidth="1"/>
    <col min="15" max="15" width="12.7109375" style="8" customWidth="1"/>
    <col min="16" max="16" width="12.85546875" customWidth="1"/>
  </cols>
  <sheetData>
    <row r="1" spans="1:26" ht="23.45" customHeight="1">
      <c r="M1" s="228" t="s">
        <v>177</v>
      </c>
      <c r="N1" s="229"/>
      <c r="O1" s="229"/>
      <c r="P1" s="229"/>
      <c r="Q1" s="229"/>
      <c r="R1" s="229"/>
      <c r="S1" s="229"/>
      <c r="T1" s="229"/>
      <c r="U1" s="229"/>
      <c r="V1" s="229"/>
      <c r="W1" s="229"/>
      <c r="X1" s="229"/>
      <c r="Y1" s="229"/>
      <c r="Z1" s="230"/>
    </row>
    <row r="2" spans="1:26" ht="47.25" customHeight="1">
      <c r="L2" s="6"/>
      <c r="M2" s="228" t="s">
        <v>92</v>
      </c>
      <c r="N2" s="228"/>
      <c r="O2" s="228"/>
      <c r="P2" s="228"/>
      <c r="Q2" s="228"/>
      <c r="R2" s="228"/>
      <c r="S2" s="228"/>
      <c r="T2" s="228"/>
      <c r="U2" s="228"/>
      <c r="V2" s="228"/>
      <c r="W2" s="228"/>
      <c r="X2" s="228"/>
      <c r="Y2" s="228"/>
      <c r="Z2" s="231"/>
    </row>
    <row r="3" spans="1:26" ht="28.15" customHeight="1">
      <c r="A3" s="155" t="s">
        <v>21</v>
      </c>
      <c r="B3" s="155"/>
      <c r="C3" s="155"/>
      <c r="D3" s="155"/>
      <c r="E3" s="155"/>
      <c r="F3" s="155"/>
      <c r="G3" s="155"/>
      <c r="H3" s="155"/>
      <c r="I3" s="155"/>
      <c r="J3" s="155"/>
      <c r="K3" s="155"/>
      <c r="L3" s="155"/>
      <c r="M3" s="155"/>
      <c r="N3" s="155"/>
      <c r="O3" s="155"/>
      <c r="P3" s="156"/>
      <c r="Q3" s="156"/>
      <c r="R3" s="156"/>
      <c r="S3" s="156"/>
      <c r="T3" s="156"/>
      <c r="U3" s="156"/>
      <c r="V3" s="156"/>
      <c r="W3" s="156"/>
      <c r="X3" s="157"/>
      <c r="Y3" s="157"/>
      <c r="Z3" s="157"/>
    </row>
    <row r="5" spans="1:26" ht="24.6" customHeight="1">
      <c r="A5" s="146" t="s">
        <v>83</v>
      </c>
      <c r="B5" s="149" t="s">
        <v>36</v>
      </c>
      <c r="C5" s="151" t="s">
        <v>37</v>
      </c>
      <c r="D5" s="152"/>
      <c r="E5" s="146" t="s">
        <v>39</v>
      </c>
      <c r="F5" s="152" t="s">
        <v>41</v>
      </c>
      <c r="G5" s="152"/>
      <c r="H5" s="152"/>
      <c r="I5" s="152"/>
      <c r="J5" s="152"/>
      <c r="K5" s="152"/>
      <c r="L5" s="152"/>
      <c r="M5" s="152"/>
      <c r="N5" s="152"/>
      <c r="O5" s="12"/>
      <c r="P5" s="151" t="s">
        <v>44</v>
      </c>
      <c r="Q5" s="154"/>
      <c r="R5" s="154"/>
      <c r="S5" s="154"/>
      <c r="T5" s="154"/>
      <c r="U5" s="154"/>
      <c r="V5" s="154"/>
      <c r="W5" s="154"/>
      <c r="X5" s="154"/>
      <c r="Y5" s="154"/>
      <c r="Z5" s="154"/>
    </row>
    <row r="6" spans="1:26">
      <c r="A6" s="147"/>
      <c r="B6" s="150"/>
      <c r="C6" s="146" t="s">
        <v>38</v>
      </c>
      <c r="D6" s="146" t="s">
        <v>58</v>
      </c>
      <c r="E6" s="146"/>
      <c r="F6" s="146" t="s">
        <v>40</v>
      </c>
      <c r="G6" s="152" t="s">
        <v>62</v>
      </c>
      <c r="H6" s="154"/>
      <c r="I6" s="154"/>
      <c r="J6" s="154"/>
      <c r="K6" s="154"/>
      <c r="L6" s="154"/>
      <c r="M6" s="154"/>
      <c r="N6" s="154"/>
      <c r="O6" s="13"/>
      <c r="P6" s="146" t="s">
        <v>45</v>
      </c>
      <c r="Q6" s="160" t="s">
        <v>46</v>
      </c>
      <c r="R6" s="154" t="s">
        <v>47</v>
      </c>
      <c r="S6" s="154"/>
      <c r="T6" s="154"/>
      <c r="U6" s="154"/>
      <c r="V6" s="154"/>
      <c r="W6" s="154"/>
      <c r="X6" s="154"/>
      <c r="Y6" s="154"/>
      <c r="Z6" s="154"/>
    </row>
    <row r="7" spans="1:26">
      <c r="A7" s="147"/>
      <c r="B7" s="150"/>
      <c r="C7" s="146"/>
      <c r="D7" s="146"/>
      <c r="E7" s="146"/>
      <c r="F7" s="146"/>
      <c r="G7" s="1"/>
      <c r="H7" s="4"/>
      <c r="I7" s="4"/>
      <c r="J7" s="4"/>
      <c r="K7" s="4"/>
      <c r="L7" s="4"/>
      <c r="M7" s="4"/>
      <c r="N7" s="4"/>
      <c r="O7" s="13"/>
      <c r="P7" s="146"/>
      <c r="Q7" s="161"/>
      <c r="R7" s="5"/>
      <c r="S7" s="4"/>
      <c r="T7" s="4"/>
      <c r="U7" s="4"/>
      <c r="V7" s="4"/>
      <c r="W7" s="4"/>
      <c r="X7" s="4"/>
      <c r="Y7" s="11"/>
      <c r="Z7" s="4"/>
    </row>
    <row r="8" spans="1:26" ht="23.25" customHeight="1">
      <c r="A8" s="147"/>
      <c r="B8" s="150"/>
      <c r="C8" s="153"/>
      <c r="D8" s="153"/>
      <c r="E8" s="147"/>
      <c r="F8" s="147"/>
      <c r="G8" s="146" t="s">
        <v>42</v>
      </c>
      <c r="H8" s="151" t="s">
        <v>43</v>
      </c>
      <c r="I8" s="154"/>
      <c r="J8" s="154"/>
      <c r="K8" s="154"/>
      <c r="L8" s="154"/>
      <c r="M8" s="154"/>
      <c r="N8" s="154"/>
      <c r="O8" s="13"/>
      <c r="P8" s="147"/>
      <c r="Q8" s="162"/>
      <c r="R8" s="158" t="s">
        <v>42</v>
      </c>
      <c r="S8" s="151" t="s">
        <v>43</v>
      </c>
      <c r="T8" s="152"/>
      <c r="U8" s="152"/>
      <c r="V8" s="152"/>
      <c r="W8" s="152"/>
      <c r="X8" s="152"/>
      <c r="Y8" s="152"/>
      <c r="Z8" s="152"/>
    </row>
    <row r="9" spans="1:26" ht="23.25" customHeight="1">
      <c r="A9" s="147"/>
      <c r="B9" s="150"/>
      <c r="C9" s="153"/>
      <c r="D9" s="153"/>
      <c r="E9" s="147"/>
      <c r="F9" s="147"/>
      <c r="G9" s="148"/>
      <c r="H9" s="1">
        <v>2020</v>
      </c>
      <c r="I9" s="1">
        <v>2021</v>
      </c>
      <c r="J9" s="1">
        <v>2022</v>
      </c>
      <c r="K9" s="1">
        <v>2023</v>
      </c>
      <c r="L9" s="1">
        <v>2024</v>
      </c>
      <c r="M9" s="1">
        <v>2025</v>
      </c>
      <c r="N9" s="1">
        <v>2026</v>
      </c>
      <c r="O9" s="9">
        <v>2027</v>
      </c>
      <c r="P9" s="147"/>
      <c r="Q9" s="163"/>
      <c r="R9" s="159"/>
      <c r="S9" s="2">
        <v>2020</v>
      </c>
      <c r="T9" s="2">
        <v>2021</v>
      </c>
      <c r="U9" s="2">
        <v>2022</v>
      </c>
      <c r="V9" s="2">
        <v>2023</v>
      </c>
      <c r="W9" s="2">
        <v>2024</v>
      </c>
      <c r="X9" s="2">
        <v>2025</v>
      </c>
      <c r="Y9" s="10">
        <v>2026</v>
      </c>
      <c r="Z9" s="2">
        <v>2027</v>
      </c>
    </row>
    <row r="10" spans="1:26">
      <c r="A10" s="3">
        <v>1</v>
      </c>
      <c r="B10" s="3">
        <v>2</v>
      </c>
      <c r="C10" s="3">
        <v>3</v>
      </c>
      <c r="D10" s="3">
        <v>4</v>
      </c>
      <c r="E10" s="3">
        <v>5</v>
      </c>
      <c r="F10" s="3">
        <v>6</v>
      </c>
      <c r="G10" s="3">
        <v>7</v>
      </c>
      <c r="H10" s="3">
        <v>8</v>
      </c>
      <c r="I10" s="3">
        <v>9</v>
      </c>
      <c r="J10" s="3">
        <v>10</v>
      </c>
      <c r="K10" s="3">
        <v>11</v>
      </c>
      <c r="L10" s="3">
        <v>12</v>
      </c>
      <c r="M10" s="3">
        <v>13</v>
      </c>
      <c r="N10" s="3">
        <v>14</v>
      </c>
      <c r="O10" s="14">
        <v>15</v>
      </c>
      <c r="P10" s="3">
        <v>16</v>
      </c>
      <c r="Q10" s="3">
        <v>17</v>
      </c>
      <c r="R10" s="3">
        <v>18</v>
      </c>
      <c r="S10" s="3">
        <v>19</v>
      </c>
      <c r="T10" s="3">
        <v>20</v>
      </c>
      <c r="U10" s="3">
        <v>21</v>
      </c>
      <c r="V10" s="3">
        <v>22</v>
      </c>
      <c r="W10" s="3">
        <v>23</v>
      </c>
      <c r="X10" s="3">
        <v>24</v>
      </c>
      <c r="Y10" s="3">
        <v>25</v>
      </c>
      <c r="Z10" s="3">
        <v>26</v>
      </c>
    </row>
    <row r="11" spans="1:26" s="18" customFormat="1" ht="159.6" hidden="1" customHeight="1">
      <c r="A11" s="25">
        <v>1</v>
      </c>
      <c r="B11" s="27" t="s">
        <v>32</v>
      </c>
      <c r="C11" s="28">
        <v>2020</v>
      </c>
      <c r="D11" s="28">
        <v>2027</v>
      </c>
      <c r="E11" s="28" t="s">
        <v>48</v>
      </c>
      <c r="F11" s="28" t="s">
        <v>222</v>
      </c>
      <c r="G11" s="31" t="s">
        <v>48</v>
      </c>
      <c r="H11" s="31" t="s">
        <v>48</v>
      </c>
      <c r="I11" s="31" t="s">
        <v>48</v>
      </c>
      <c r="J11" s="31" t="s">
        <v>48</v>
      </c>
      <c r="K11" s="31" t="s">
        <v>48</v>
      </c>
      <c r="L11" s="31" t="s">
        <v>48</v>
      </c>
      <c r="M11" s="31" t="s">
        <v>48</v>
      </c>
      <c r="N11" s="31" t="s">
        <v>48</v>
      </c>
      <c r="O11" s="31" t="s">
        <v>48</v>
      </c>
      <c r="P11" s="28" t="s">
        <v>48</v>
      </c>
      <c r="Q11" s="28" t="s">
        <v>48</v>
      </c>
      <c r="R11" s="28" t="s">
        <v>48</v>
      </c>
      <c r="S11" s="28" t="s">
        <v>48</v>
      </c>
      <c r="T11" s="28" t="s">
        <v>48</v>
      </c>
      <c r="U11" s="28" t="s">
        <v>48</v>
      </c>
      <c r="V11" s="28" t="s">
        <v>48</v>
      </c>
      <c r="W11" s="28" t="s">
        <v>48</v>
      </c>
      <c r="X11" s="28" t="s">
        <v>48</v>
      </c>
      <c r="Y11" s="28" t="s">
        <v>48</v>
      </c>
      <c r="Z11" s="28" t="s">
        <v>48</v>
      </c>
    </row>
    <row r="12" spans="1:26" s="18" customFormat="1" ht="34.5" hidden="1" customHeight="1">
      <c r="A12" s="32">
        <v>2</v>
      </c>
      <c r="B12" s="98" t="s">
        <v>33</v>
      </c>
      <c r="C12" s="98"/>
      <c r="D12" s="98"/>
      <c r="E12" s="33" t="s">
        <v>48</v>
      </c>
      <c r="F12" s="33" t="s">
        <v>48</v>
      </c>
      <c r="G12" s="34" t="s">
        <v>48</v>
      </c>
      <c r="H12" s="34" t="s">
        <v>48</v>
      </c>
      <c r="I12" s="34" t="s">
        <v>48</v>
      </c>
      <c r="J12" s="34" t="s">
        <v>48</v>
      </c>
      <c r="K12" s="34" t="s">
        <v>48</v>
      </c>
      <c r="L12" s="34" t="s">
        <v>48</v>
      </c>
      <c r="M12" s="34" t="s">
        <v>48</v>
      </c>
      <c r="N12" s="31" t="s">
        <v>48</v>
      </c>
      <c r="O12" s="31" t="s">
        <v>48</v>
      </c>
      <c r="P12" s="33" t="s">
        <v>48</v>
      </c>
      <c r="Q12" s="33" t="s">
        <v>48</v>
      </c>
      <c r="R12" s="33" t="s">
        <v>48</v>
      </c>
      <c r="S12" s="33" t="s">
        <v>48</v>
      </c>
      <c r="T12" s="33" t="s">
        <v>48</v>
      </c>
      <c r="U12" s="33" t="s">
        <v>48</v>
      </c>
      <c r="V12" s="33" t="s">
        <v>48</v>
      </c>
      <c r="W12" s="33" t="s">
        <v>48</v>
      </c>
      <c r="X12" s="33" t="s">
        <v>48</v>
      </c>
      <c r="Y12" s="33" t="s">
        <v>48</v>
      </c>
      <c r="Z12" s="33" t="s">
        <v>48</v>
      </c>
    </row>
    <row r="13" spans="1:26" s="18" customFormat="1" ht="94.15" hidden="1" customHeight="1">
      <c r="A13" s="21">
        <v>3</v>
      </c>
      <c r="B13" s="19" t="s">
        <v>109</v>
      </c>
      <c r="C13" s="20">
        <v>2020</v>
      </c>
      <c r="D13" s="20">
        <v>2027</v>
      </c>
      <c r="E13" s="35" t="s">
        <v>22</v>
      </c>
      <c r="F13" s="20" t="s">
        <v>48</v>
      </c>
      <c r="G13" s="36" t="s">
        <v>48</v>
      </c>
      <c r="H13" s="36" t="s">
        <v>48</v>
      </c>
      <c r="I13" s="36" t="s">
        <v>48</v>
      </c>
      <c r="J13" s="36" t="s">
        <v>48</v>
      </c>
      <c r="K13" s="36" t="s">
        <v>48</v>
      </c>
      <c r="L13" s="36" t="s">
        <v>48</v>
      </c>
      <c r="M13" s="36" t="s">
        <v>48</v>
      </c>
      <c r="N13" s="31" t="s">
        <v>48</v>
      </c>
      <c r="O13" s="31" t="s">
        <v>48</v>
      </c>
      <c r="P13" s="20" t="s">
        <v>48</v>
      </c>
      <c r="Q13" s="20" t="s">
        <v>48</v>
      </c>
      <c r="R13" s="20" t="s">
        <v>48</v>
      </c>
      <c r="S13" s="20" t="s">
        <v>48</v>
      </c>
      <c r="T13" s="20" t="s">
        <v>48</v>
      </c>
      <c r="U13" s="20" t="s">
        <v>48</v>
      </c>
      <c r="V13" s="20" t="s">
        <v>48</v>
      </c>
      <c r="W13" s="20" t="s">
        <v>48</v>
      </c>
      <c r="X13" s="20" t="s">
        <v>48</v>
      </c>
      <c r="Y13" s="20" t="s">
        <v>48</v>
      </c>
      <c r="Z13" s="20" t="s">
        <v>48</v>
      </c>
    </row>
    <row r="14" spans="1:26" s="18" customFormat="1" ht="55.9" customHeight="1">
      <c r="A14" s="123">
        <v>4</v>
      </c>
      <c r="B14" s="143" t="s">
        <v>196</v>
      </c>
      <c r="C14" s="123">
        <v>2020</v>
      </c>
      <c r="D14" s="123">
        <v>2027</v>
      </c>
      <c r="E14" s="123" t="s">
        <v>94</v>
      </c>
      <c r="F14" s="30" t="s">
        <v>49</v>
      </c>
      <c r="G14" s="23">
        <f>H14+I14+J14+K14+L14+M14+N14+O14</f>
        <v>626912601.08999991</v>
      </c>
      <c r="H14" s="23">
        <f>H15+H16</f>
        <v>55193597.75</v>
      </c>
      <c r="I14" s="23">
        <f t="shared" ref="I14:O14" si="0">I15+I16</f>
        <v>106493497.38000001</v>
      </c>
      <c r="J14" s="23">
        <f t="shared" si="0"/>
        <v>164089621.88</v>
      </c>
      <c r="K14" s="23">
        <f t="shared" si="0"/>
        <v>70860172.420000002</v>
      </c>
      <c r="L14" s="23">
        <f t="shared" si="0"/>
        <v>65973865.079999998</v>
      </c>
      <c r="M14" s="23">
        <f t="shared" si="0"/>
        <v>62123583.519999996</v>
      </c>
      <c r="N14" s="23">
        <f t="shared" si="0"/>
        <v>51089131.530000001</v>
      </c>
      <c r="O14" s="23">
        <f t="shared" si="0"/>
        <v>51089131.530000001</v>
      </c>
      <c r="P14" s="123" t="s">
        <v>48</v>
      </c>
      <c r="Q14" s="123" t="s">
        <v>48</v>
      </c>
      <c r="R14" s="123" t="s">
        <v>48</v>
      </c>
      <c r="S14" s="123" t="s">
        <v>48</v>
      </c>
      <c r="T14" s="123" t="s">
        <v>48</v>
      </c>
      <c r="U14" s="123" t="s">
        <v>48</v>
      </c>
      <c r="V14" s="94" t="s">
        <v>48</v>
      </c>
      <c r="W14" s="94" t="s">
        <v>48</v>
      </c>
      <c r="X14" s="94" t="s">
        <v>48</v>
      </c>
      <c r="Y14" s="94" t="s">
        <v>48</v>
      </c>
      <c r="Z14" s="94" t="s">
        <v>48</v>
      </c>
    </row>
    <row r="15" spans="1:26" s="18" customFormat="1" ht="56.25">
      <c r="A15" s="124"/>
      <c r="B15" s="144"/>
      <c r="C15" s="124"/>
      <c r="D15" s="124"/>
      <c r="E15" s="124" t="s">
        <v>93</v>
      </c>
      <c r="F15" s="30" t="s">
        <v>60</v>
      </c>
      <c r="G15" s="23">
        <f t="shared" ref="G15:G49" si="1">H15+I15+J15+K15+L15+M15+N15+O15</f>
        <v>144004808.00999999</v>
      </c>
      <c r="H15" s="23">
        <f>H18+H21+H24+H27+H30+H33+H36+H39+H42+H45</f>
        <v>17323755.07</v>
      </c>
      <c r="I15" s="23">
        <f t="shared" ref="I15:N15" si="2">I18+I21+I24+I27+I30+I33+I36+I39+I42+I45</f>
        <v>20416583.980000004</v>
      </c>
      <c r="J15" s="23">
        <f t="shared" si="2"/>
        <v>16850180.699999999</v>
      </c>
      <c r="K15" s="23">
        <f t="shared" si="2"/>
        <v>25677738.200000003</v>
      </c>
      <c r="L15" s="23">
        <f t="shared" si="2"/>
        <v>19927893.710000001</v>
      </c>
      <c r="M15" s="23">
        <f t="shared" si="2"/>
        <v>15683037.289999999</v>
      </c>
      <c r="N15" s="23">
        <f t="shared" si="2"/>
        <v>14062809.529999999</v>
      </c>
      <c r="O15" s="23">
        <f t="shared" ref="O15" si="3">O18+O21+O24+O27+O30+O33+O36+O39+O42+O45</f>
        <v>14062809.529999999</v>
      </c>
      <c r="P15" s="124"/>
      <c r="Q15" s="124"/>
      <c r="R15" s="124"/>
      <c r="S15" s="124"/>
      <c r="T15" s="124"/>
      <c r="U15" s="124"/>
      <c r="V15" s="94"/>
      <c r="W15" s="94"/>
      <c r="X15" s="94"/>
      <c r="Y15" s="94"/>
      <c r="Z15" s="94"/>
    </row>
    <row r="16" spans="1:26" s="18" customFormat="1" ht="36" customHeight="1">
      <c r="A16" s="125"/>
      <c r="B16" s="145"/>
      <c r="C16" s="125"/>
      <c r="D16" s="125"/>
      <c r="E16" s="125" t="s">
        <v>61</v>
      </c>
      <c r="F16" s="27" t="s">
        <v>61</v>
      </c>
      <c r="G16" s="23">
        <f t="shared" si="1"/>
        <v>482907793.08000004</v>
      </c>
      <c r="H16" s="23">
        <f>H19+H22+H25+H28+H31+H34+H37+H40+H43+H46</f>
        <v>37869842.68</v>
      </c>
      <c r="I16" s="23">
        <f t="shared" ref="I16:N16" si="4">I19+I22+I25+I28+I31+I34+I37+I40+I43+I46</f>
        <v>86076913.400000006</v>
      </c>
      <c r="J16" s="23">
        <f t="shared" si="4"/>
        <v>147239441.18000001</v>
      </c>
      <c r="K16" s="23">
        <f t="shared" si="4"/>
        <v>45182434.219999999</v>
      </c>
      <c r="L16" s="23">
        <f t="shared" si="4"/>
        <v>46045971.369999997</v>
      </c>
      <c r="M16" s="23">
        <f t="shared" si="4"/>
        <v>46440546.229999997</v>
      </c>
      <c r="N16" s="23">
        <f t="shared" si="4"/>
        <v>37026322</v>
      </c>
      <c r="O16" s="23">
        <f t="shared" ref="O16" si="5">O19+O22+O25+O28+O31+O34+O37+O40+O43+O46</f>
        <v>37026322</v>
      </c>
      <c r="P16" s="125"/>
      <c r="Q16" s="125"/>
      <c r="R16" s="125"/>
      <c r="S16" s="125"/>
      <c r="T16" s="125"/>
      <c r="U16" s="125"/>
      <c r="V16" s="94"/>
      <c r="W16" s="94"/>
      <c r="X16" s="94"/>
      <c r="Y16" s="94"/>
      <c r="Z16" s="94"/>
    </row>
    <row r="17" spans="1:26" s="18" customFormat="1" ht="19.899999999999999" hidden="1" customHeight="1">
      <c r="A17" s="123">
        <v>5</v>
      </c>
      <c r="B17" s="80" t="s">
        <v>160</v>
      </c>
      <c r="C17" s="123">
        <v>2020</v>
      </c>
      <c r="D17" s="123">
        <v>2027</v>
      </c>
      <c r="E17" s="123" t="s">
        <v>94</v>
      </c>
      <c r="F17" s="30" t="s">
        <v>49</v>
      </c>
      <c r="G17" s="23">
        <f t="shared" si="1"/>
        <v>92315645.689999998</v>
      </c>
      <c r="H17" s="23">
        <f>H18+H19</f>
        <v>7736457.25</v>
      </c>
      <c r="I17" s="23">
        <f t="shared" ref="I17:N17" si="6">I18+I19</f>
        <v>9293878.8399999999</v>
      </c>
      <c r="J17" s="23">
        <f t="shared" si="6"/>
        <v>9558927.7200000007</v>
      </c>
      <c r="K17" s="23">
        <f t="shared" si="6"/>
        <v>11190990.600000001</v>
      </c>
      <c r="L17" s="23">
        <f t="shared" si="6"/>
        <v>12759319.460000001</v>
      </c>
      <c r="M17" s="23">
        <f t="shared" si="6"/>
        <v>13950452.76</v>
      </c>
      <c r="N17" s="23">
        <f t="shared" si="6"/>
        <v>13912809.529999999</v>
      </c>
      <c r="O17" s="24">
        <f t="shared" ref="O17" si="7">O18+O19</f>
        <v>13912809.529999999</v>
      </c>
      <c r="P17" s="80" t="s">
        <v>96</v>
      </c>
      <c r="Q17" s="123" t="s">
        <v>97</v>
      </c>
      <c r="R17" s="94" t="s">
        <v>48</v>
      </c>
      <c r="S17" s="123">
        <v>90</v>
      </c>
      <c r="T17" s="123">
        <v>92</v>
      </c>
      <c r="U17" s="123">
        <v>90</v>
      </c>
      <c r="V17" s="123">
        <v>85</v>
      </c>
      <c r="W17" s="123">
        <v>90</v>
      </c>
      <c r="X17" s="123">
        <v>90</v>
      </c>
      <c r="Y17" s="123">
        <v>90</v>
      </c>
      <c r="Z17" s="123">
        <v>90</v>
      </c>
    </row>
    <row r="18" spans="1:26" s="18" customFormat="1" ht="40.9" hidden="1" customHeight="1">
      <c r="A18" s="124"/>
      <c r="B18" s="81"/>
      <c r="C18" s="124"/>
      <c r="D18" s="124"/>
      <c r="E18" s="124" t="s">
        <v>93</v>
      </c>
      <c r="F18" s="30" t="s">
        <v>60</v>
      </c>
      <c r="G18" s="23">
        <f t="shared" si="1"/>
        <v>90747784.549999997</v>
      </c>
      <c r="H18" s="23">
        <v>7609759.5700000003</v>
      </c>
      <c r="I18" s="23">
        <v>9002632.4399999995</v>
      </c>
      <c r="J18" s="23">
        <v>9045256.5</v>
      </c>
      <c r="K18" s="23">
        <v>10936801.380000001</v>
      </c>
      <c r="L18" s="23">
        <v>12534906.07</v>
      </c>
      <c r="M18" s="23">
        <v>13792809.529999999</v>
      </c>
      <c r="N18" s="23">
        <v>13912809.529999999</v>
      </c>
      <c r="O18" s="24">
        <v>13912809.529999999</v>
      </c>
      <c r="P18" s="81"/>
      <c r="Q18" s="124"/>
      <c r="R18" s="94"/>
      <c r="S18" s="124"/>
      <c r="T18" s="124"/>
      <c r="U18" s="124"/>
      <c r="V18" s="124"/>
      <c r="W18" s="124"/>
      <c r="X18" s="124"/>
      <c r="Y18" s="124"/>
      <c r="Z18" s="124"/>
    </row>
    <row r="19" spans="1:26" s="18" customFormat="1" ht="33" hidden="1" customHeight="1">
      <c r="A19" s="125"/>
      <c r="B19" s="82"/>
      <c r="C19" s="125"/>
      <c r="D19" s="125"/>
      <c r="E19" s="125" t="s">
        <v>61</v>
      </c>
      <c r="F19" s="27" t="s">
        <v>61</v>
      </c>
      <c r="G19" s="23">
        <f t="shared" si="1"/>
        <v>1567861.1400000001</v>
      </c>
      <c r="H19" s="23">
        <v>126697.68</v>
      </c>
      <c r="I19" s="23">
        <v>291246.40000000002</v>
      </c>
      <c r="J19" s="23">
        <v>513671.22</v>
      </c>
      <c r="K19" s="23">
        <v>254189.22</v>
      </c>
      <c r="L19" s="23">
        <v>224413.39</v>
      </c>
      <c r="M19" s="23">
        <v>157643.23000000001</v>
      </c>
      <c r="N19" s="23">
        <v>0</v>
      </c>
      <c r="O19" s="24">
        <v>0</v>
      </c>
      <c r="P19" s="82"/>
      <c r="Q19" s="125"/>
      <c r="R19" s="94"/>
      <c r="S19" s="125"/>
      <c r="T19" s="125"/>
      <c r="U19" s="125"/>
      <c r="V19" s="125"/>
      <c r="W19" s="125"/>
      <c r="X19" s="125"/>
      <c r="Y19" s="125"/>
      <c r="Z19" s="125"/>
    </row>
    <row r="20" spans="1:26" s="18" customFormat="1" ht="25.9" hidden="1" customHeight="1">
      <c r="A20" s="123">
        <v>6</v>
      </c>
      <c r="B20" s="80" t="s">
        <v>197</v>
      </c>
      <c r="C20" s="123">
        <v>2020</v>
      </c>
      <c r="D20" s="123">
        <v>2027</v>
      </c>
      <c r="E20" s="123" t="s">
        <v>94</v>
      </c>
      <c r="F20" s="30" t="s">
        <v>49</v>
      </c>
      <c r="G20" s="23">
        <f t="shared" si="1"/>
        <v>257049</v>
      </c>
      <c r="H20" s="23">
        <f>H21+H22</f>
        <v>0</v>
      </c>
      <c r="I20" s="23">
        <f t="shared" ref="I20:N20" si="8">I21+I22</f>
        <v>45800</v>
      </c>
      <c r="J20" s="23">
        <f t="shared" si="8"/>
        <v>28300</v>
      </c>
      <c r="K20" s="23">
        <f t="shared" si="8"/>
        <v>36158</v>
      </c>
      <c r="L20" s="23">
        <f t="shared" si="8"/>
        <v>26791</v>
      </c>
      <c r="M20" s="23">
        <f t="shared" si="8"/>
        <v>120000</v>
      </c>
      <c r="N20" s="23">
        <f t="shared" si="8"/>
        <v>0</v>
      </c>
      <c r="O20" s="24">
        <f t="shared" ref="O20" si="9">O21+O22</f>
        <v>0</v>
      </c>
      <c r="P20" s="80" t="s">
        <v>98</v>
      </c>
      <c r="Q20" s="123" t="s">
        <v>59</v>
      </c>
      <c r="R20" s="94">
        <f>S20+T20+U20+V20+W20+X20+Z20</f>
        <v>26</v>
      </c>
      <c r="S20" s="123">
        <v>0</v>
      </c>
      <c r="T20" s="123">
        <v>8</v>
      </c>
      <c r="U20" s="123">
        <v>7</v>
      </c>
      <c r="V20" s="123">
        <v>5</v>
      </c>
      <c r="W20" s="123">
        <v>3</v>
      </c>
      <c r="X20" s="123">
        <v>3</v>
      </c>
      <c r="Y20" s="123">
        <v>0</v>
      </c>
      <c r="Z20" s="123">
        <v>0</v>
      </c>
    </row>
    <row r="21" spans="1:26" s="18" customFormat="1" ht="40.9" hidden="1" customHeight="1">
      <c r="A21" s="124"/>
      <c r="B21" s="81"/>
      <c r="C21" s="124"/>
      <c r="D21" s="124"/>
      <c r="E21" s="124" t="s">
        <v>93</v>
      </c>
      <c r="F21" s="30" t="s">
        <v>60</v>
      </c>
      <c r="G21" s="23">
        <f t="shared" si="1"/>
        <v>257049</v>
      </c>
      <c r="H21" s="23">
        <v>0</v>
      </c>
      <c r="I21" s="23">
        <v>45800</v>
      </c>
      <c r="J21" s="23">
        <v>28300</v>
      </c>
      <c r="K21" s="23">
        <v>36158</v>
      </c>
      <c r="L21" s="23">
        <v>26791</v>
      </c>
      <c r="M21" s="23">
        <v>120000</v>
      </c>
      <c r="N21" s="23">
        <v>0</v>
      </c>
      <c r="O21" s="24">
        <v>0</v>
      </c>
      <c r="P21" s="81"/>
      <c r="Q21" s="124"/>
      <c r="R21" s="94"/>
      <c r="S21" s="124"/>
      <c r="T21" s="124"/>
      <c r="U21" s="124"/>
      <c r="V21" s="124"/>
      <c r="W21" s="124"/>
      <c r="X21" s="124"/>
      <c r="Y21" s="124"/>
      <c r="Z21" s="124"/>
    </row>
    <row r="22" spans="1:26" s="18" customFormat="1" ht="42" hidden="1" customHeight="1">
      <c r="A22" s="125"/>
      <c r="B22" s="82"/>
      <c r="C22" s="125"/>
      <c r="D22" s="125"/>
      <c r="E22" s="125" t="s">
        <v>61</v>
      </c>
      <c r="F22" s="27" t="s">
        <v>61</v>
      </c>
      <c r="G22" s="23">
        <f t="shared" si="1"/>
        <v>0</v>
      </c>
      <c r="H22" s="23">
        <v>0</v>
      </c>
      <c r="I22" s="23">
        <v>0</v>
      </c>
      <c r="J22" s="23">
        <v>0</v>
      </c>
      <c r="K22" s="23">
        <v>0</v>
      </c>
      <c r="L22" s="23">
        <v>0</v>
      </c>
      <c r="M22" s="23">
        <v>0</v>
      </c>
      <c r="N22" s="23">
        <v>0</v>
      </c>
      <c r="O22" s="24">
        <v>0</v>
      </c>
      <c r="P22" s="82"/>
      <c r="Q22" s="125"/>
      <c r="R22" s="94"/>
      <c r="S22" s="125"/>
      <c r="T22" s="125"/>
      <c r="U22" s="125"/>
      <c r="V22" s="125"/>
      <c r="W22" s="125"/>
      <c r="X22" s="125"/>
      <c r="Y22" s="125"/>
      <c r="Z22" s="125"/>
    </row>
    <row r="23" spans="1:26" s="18" customFormat="1" ht="34.5" hidden="1" customHeight="1">
      <c r="A23" s="123">
        <v>7</v>
      </c>
      <c r="B23" s="80" t="s">
        <v>198</v>
      </c>
      <c r="C23" s="123">
        <v>2020</v>
      </c>
      <c r="D23" s="123">
        <v>2027</v>
      </c>
      <c r="E23" s="123" t="s">
        <v>94</v>
      </c>
      <c r="F23" s="30" t="s">
        <v>49</v>
      </c>
      <c r="G23" s="23">
        <f t="shared" si="1"/>
        <v>324189640</v>
      </c>
      <c r="H23" s="23">
        <f>H24+H25</f>
        <v>37117145</v>
      </c>
      <c r="I23" s="23">
        <f t="shared" ref="I23:N23" si="10">I24+I25</f>
        <v>38550667</v>
      </c>
      <c r="J23" s="23">
        <f t="shared" si="10"/>
        <v>39894478</v>
      </c>
      <c r="K23" s="23">
        <f t="shared" si="10"/>
        <v>43228245</v>
      </c>
      <c r="L23" s="23">
        <f t="shared" si="10"/>
        <v>45063558</v>
      </c>
      <c r="M23" s="23">
        <f t="shared" si="10"/>
        <v>46282903</v>
      </c>
      <c r="N23" s="23">
        <f t="shared" si="10"/>
        <v>37026322</v>
      </c>
      <c r="O23" s="24">
        <f t="shared" ref="O23" si="11">O24+O25</f>
        <v>37026322</v>
      </c>
      <c r="P23" s="80" t="s">
        <v>99</v>
      </c>
      <c r="Q23" s="123" t="s">
        <v>59</v>
      </c>
      <c r="R23" s="94" t="s">
        <v>48</v>
      </c>
      <c r="S23" s="123" t="s">
        <v>286</v>
      </c>
      <c r="T23" s="123" t="s">
        <v>286</v>
      </c>
      <c r="U23" s="123" t="s">
        <v>286</v>
      </c>
      <c r="V23" s="123" t="s">
        <v>286</v>
      </c>
      <c r="W23" s="123" t="s">
        <v>286</v>
      </c>
      <c r="X23" s="123" t="s">
        <v>286</v>
      </c>
      <c r="Y23" s="123" t="s">
        <v>286</v>
      </c>
      <c r="Z23" s="123" t="s">
        <v>286</v>
      </c>
    </row>
    <row r="24" spans="1:26" s="18" customFormat="1" ht="40.9" hidden="1" customHeight="1">
      <c r="A24" s="124"/>
      <c r="B24" s="81"/>
      <c r="C24" s="124"/>
      <c r="D24" s="124"/>
      <c r="E24" s="124" t="s">
        <v>93</v>
      </c>
      <c r="F24" s="30" t="s">
        <v>60</v>
      </c>
      <c r="G24" s="23">
        <f t="shared" si="1"/>
        <v>0</v>
      </c>
      <c r="H24" s="23">
        <v>0</v>
      </c>
      <c r="I24" s="23">
        <v>0</v>
      </c>
      <c r="J24" s="23">
        <v>0</v>
      </c>
      <c r="K24" s="23">
        <v>0</v>
      </c>
      <c r="L24" s="23">
        <v>0</v>
      </c>
      <c r="M24" s="23">
        <v>0</v>
      </c>
      <c r="N24" s="23">
        <v>0</v>
      </c>
      <c r="O24" s="24">
        <v>0</v>
      </c>
      <c r="P24" s="81"/>
      <c r="Q24" s="124"/>
      <c r="R24" s="94"/>
      <c r="S24" s="124"/>
      <c r="T24" s="124"/>
      <c r="U24" s="124"/>
      <c r="V24" s="124"/>
      <c r="W24" s="124"/>
      <c r="X24" s="124"/>
      <c r="Y24" s="124"/>
      <c r="Z24" s="124"/>
    </row>
    <row r="25" spans="1:26" s="18" customFormat="1" ht="58.5" hidden="1" customHeight="1">
      <c r="A25" s="125"/>
      <c r="B25" s="82"/>
      <c r="C25" s="125"/>
      <c r="D25" s="125"/>
      <c r="E25" s="125" t="s">
        <v>61</v>
      </c>
      <c r="F25" s="27" t="s">
        <v>61</v>
      </c>
      <c r="G25" s="23">
        <f t="shared" si="1"/>
        <v>324189640</v>
      </c>
      <c r="H25" s="23">
        <v>37117145</v>
      </c>
      <c r="I25" s="23">
        <v>38550667</v>
      </c>
      <c r="J25" s="23">
        <v>39894478</v>
      </c>
      <c r="K25" s="23">
        <v>43228245</v>
      </c>
      <c r="L25" s="23">
        <v>45063558</v>
      </c>
      <c r="M25" s="23">
        <v>46282903</v>
      </c>
      <c r="N25" s="23">
        <v>37026322</v>
      </c>
      <c r="O25" s="24">
        <v>37026322</v>
      </c>
      <c r="P25" s="82"/>
      <c r="Q25" s="125"/>
      <c r="R25" s="94"/>
      <c r="S25" s="125"/>
      <c r="T25" s="125"/>
      <c r="U25" s="125"/>
      <c r="V25" s="125"/>
      <c r="W25" s="125"/>
      <c r="X25" s="125"/>
      <c r="Y25" s="125"/>
      <c r="Z25" s="125"/>
    </row>
    <row r="26" spans="1:26" s="18" customFormat="1" ht="35.450000000000003" hidden="1" customHeight="1">
      <c r="A26" s="123">
        <v>8</v>
      </c>
      <c r="B26" s="80" t="s">
        <v>199</v>
      </c>
      <c r="C26" s="123">
        <v>2020</v>
      </c>
      <c r="D26" s="123">
        <v>2027</v>
      </c>
      <c r="E26" s="123" t="s">
        <v>94</v>
      </c>
      <c r="F26" s="30" t="s">
        <v>49</v>
      </c>
      <c r="G26" s="23">
        <f t="shared" si="1"/>
        <v>1468965.1600000001</v>
      </c>
      <c r="H26" s="23">
        <f>H27+H28</f>
        <v>1051555.07</v>
      </c>
      <c r="I26" s="23">
        <f t="shared" ref="I26:N26" si="12">I27+I28</f>
        <v>417410.09</v>
      </c>
      <c r="J26" s="23">
        <f t="shared" si="12"/>
        <v>0</v>
      </c>
      <c r="K26" s="23">
        <f t="shared" si="12"/>
        <v>0</v>
      </c>
      <c r="L26" s="23">
        <f t="shared" si="12"/>
        <v>0</v>
      </c>
      <c r="M26" s="23">
        <f t="shared" si="12"/>
        <v>0</v>
      </c>
      <c r="N26" s="23">
        <f t="shared" si="12"/>
        <v>0</v>
      </c>
      <c r="O26" s="24">
        <f t="shared" ref="O26" si="13">O27+O28</f>
        <v>0</v>
      </c>
      <c r="P26" s="80" t="s">
        <v>100</v>
      </c>
      <c r="Q26" s="123" t="s">
        <v>97</v>
      </c>
      <c r="R26" s="94" t="s">
        <v>48</v>
      </c>
      <c r="S26" s="123">
        <v>100</v>
      </c>
      <c r="T26" s="123">
        <v>100</v>
      </c>
      <c r="U26" s="123">
        <v>100</v>
      </c>
      <c r="V26" s="123">
        <v>100</v>
      </c>
      <c r="W26" s="123">
        <v>100</v>
      </c>
      <c r="X26" s="123">
        <v>100</v>
      </c>
      <c r="Y26" s="123">
        <v>100</v>
      </c>
      <c r="Z26" s="123">
        <v>100</v>
      </c>
    </row>
    <row r="27" spans="1:26" s="18" customFormat="1" ht="40.9" hidden="1" customHeight="1">
      <c r="A27" s="124"/>
      <c r="B27" s="81"/>
      <c r="C27" s="124"/>
      <c r="D27" s="124"/>
      <c r="E27" s="124" t="s">
        <v>93</v>
      </c>
      <c r="F27" s="30" t="s">
        <v>60</v>
      </c>
      <c r="G27" s="23">
        <f t="shared" si="1"/>
        <v>1468965.1600000001</v>
      </c>
      <c r="H27" s="23">
        <v>1051555.07</v>
      </c>
      <c r="I27" s="23">
        <v>417410.09</v>
      </c>
      <c r="J27" s="23">
        <v>0</v>
      </c>
      <c r="K27" s="23">
        <v>0</v>
      </c>
      <c r="L27" s="23">
        <v>0</v>
      </c>
      <c r="M27" s="23">
        <v>0</v>
      </c>
      <c r="N27" s="23">
        <v>0</v>
      </c>
      <c r="O27" s="24">
        <v>0</v>
      </c>
      <c r="P27" s="81"/>
      <c r="Q27" s="124"/>
      <c r="R27" s="94"/>
      <c r="S27" s="124"/>
      <c r="T27" s="124"/>
      <c r="U27" s="124"/>
      <c r="V27" s="124"/>
      <c r="W27" s="124"/>
      <c r="X27" s="124"/>
      <c r="Y27" s="124"/>
      <c r="Z27" s="124"/>
    </row>
    <row r="28" spans="1:26" s="18" customFormat="1" ht="36" hidden="1" customHeight="1">
      <c r="A28" s="125"/>
      <c r="B28" s="82"/>
      <c r="C28" s="125"/>
      <c r="D28" s="125"/>
      <c r="E28" s="125" t="s">
        <v>61</v>
      </c>
      <c r="F28" s="27" t="s">
        <v>61</v>
      </c>
      <c r="G28" s="23">
        <f t="shared" si="1"/>
        <v>0</v>
      </c>
      <c r="H28" s="23">
        <v>0</v>
      </c>
      <c r="I28" s="23">
        <v>0</v>
      </c>
      <c r="J28" s="23">
        <v>0</v>
      </c>
      <c r="K28" s="23">
        <v>0</v>
      </c>
      <c r="L28" s="23">
        <v>0</v>
      </c>
      <c r="M28" s="23">
        <v>0</v>
      </c>
      <c r="N28" s="23">
        <v>0</v>
      </c>
      <c r="O28" s="24">
        <v>0</v>
      </c>
      <c r="P28" s="82"/>
      <c r="Q28" s="125"/>
      <c r="R28" s="94"/>
      <c r="S28" s="125"/>
      <c r="T28" s="125"/>
      <c r="U28" s="125"/>
      <c r="V28" s="125"/>
      <c r="W28" s="125"/>
      <c r="X28" s="125"/>
      <c r="Y28" s="125"/>
      <c r="Z28" s="125"/>
    </row>
    <row r="29" spans="1:26" s="18" customFormat="1" ht="21.6" hidden="1" customHeight="1">
      <c r="A29" s="123">
        <v>9</v>
      </c>
      <c r="B29" s="80" t="s">
        <v>200</v>
      </c>
      <c r="C29" s="123">
        <v>2020</v>
      </c>
      <c r="D29" s="123">
        <v>2027</v>
      </c>
      <c r="E29" s="123" t="s">
        <v>94</v>
      </c>
      <c r="F29" s="30" t="s">
        <v>49</v>
      </c>
      <c r="G29" s="23">
        <f t="shared" si="1"/>
        <v>797963.19</v>
      </c>
      <c r="H29" s="23">
        <f>H30+H31</f>
        <v>186000</v>
      </c>
      <c r="I29" s="23">
        <f t="shared" ref="I29:N29" si="14">I30+I31</f>
        <v>397000</v>
      </c>
      <c r="J29" s="23">
        <f t="shared" si="14"/>
        <v>214963.19</v>
      </c>
      <c r="K29" s="23">
        <f t="shared" si="14"/>
        <v>0</v>
      </c>
      <c r="L29" s="23">
        <f t="shared" si="14"/>
        <v>0</v>
      </c>
      <c r="M29" s="23">
        <f t="shared" si="14"/>
        <v>0</v>
      </c>
      <c r="N29" s="23">
        <f t="shared" si="14"/>
        <v>0</v>
      </c>
      <c r="O29" s="24">
        <f t="shared" ref="O29" si="15">O30+O31</f>
        <v>0</v>
      </c>
      <c r="P29" s="80" t="s">
        <v>101</v>
      </c>
      <c r="Q29" s="123" t="s">
        <v>97</v>
      </c>
      <c r="R29" s="94" t="s">
        <v>48</v>
      </c>
      <c r="S29" s="123">
        <v>5.6</v>
      </c>
      <c r="T29" s="123">
        <v>5</v>
      </c>
      <c r="U29" s="123">
        <v>5.6</v>
      </c>
      <c r="V29" s="123">
        <v>5.6</v>
      </c>
      <c r="W29" s="123">
        <v>6.1</v>
      </c>
      <c r="X29" s="123">
        <v>5</v>
      </c>
      <c r="Y29" s="123">
        <v>5</v>
      </c>
      <c r="Z29" s="123">
        <v>5</v>
      </c>
    </row>
    <row r="30" spans="1:26" s="18" customFormat="1" ht="51.75" hidden="1" customHeight="1">
      <c r="A30" s="124"/>
      <c r="B30" s="81"/>
      <c r="C30" s="124"/>
      <c r="D30" s="124"/>
      <c r="E30" s="124" t="s">
        <v>93</v>
      </c>
      <c r="F30" s="30" t="s">
        <v>60</v>
      </c>
      <c r="G30" s="23">
        <f t="shared" si="1"/>
        <v>0</v>
      </c>
      <c r="H30" s="23">
        <v>0</v>
      </c>
      <c r="I30" s="23">
        <v>0</v>
      </c>
      <c r="J30" s="23">
        <v>0</v>
      </c>
      <c r="K30" s="23">
        <v>0</v>
      </c>
      <c r="L30" s="23">
        <v>0</v>
      </c>
      <c r="M30" s="23">
        <v>0</v>
      </c>
      <c r="N30" s="23">
        <v>0</v>
      </c>
      <c r="O30" s="24">
        <v>0</v>
      </c>
      <c r="P30" s="81"/>
      <c r="Q30" s="124"/>
      <c r="R30" s="94"/>
      <c r="S30" s="124"/>
      <c r="T30" s="124"/>
      <c r="U30" s="124"/>
      <c r="V30" s="124"/>
      <c r="W30" s="124"/>
      <c r="X30" s="124"/>
      <c r="Y30" s="124"/>
      <c r="Z30" s="124"/>
    </row>
    <row r="31" spans="1:26" s="18" customFormat="1" ht="33" hidden="1" customHeight="1">
      <c r="A31" s="125"/>
      <c r="B31" s="82"/>
      <c r="C31" s="125"/>
      <c r="D31" s="125"/>
      <c r="E31" s="125" t="s">
        <v>61</v>
      </c>
      <c r="F31" s="27" t="s">
        <v>61</v>
      </c>
      <c r="G31" s="23">
        <f t="shared" si="1"/>
        <v>797963.19</v>
      </c>
      <c r="H31" s="23">
        <v>186000</v>
      </c>
      <c r="I31" s="23">
        <v>397000</v>
      </c>
      <c r="J31" s="23">
        <v>214963.19</v>
      </c>
      <c r="K31" s="23">
        <v>0</v>
      </c>
      <c r="L31" s="23">
        <v>0</v>
      </c>
      <c r="M31" s="23">
        <v>0</v>
      </c>
      <c r="N31" s="23">
        <v>0</v>
      </c>
      <c r="O31" s="24">
        <v>0</v>
      </c>
      <c r="P31" s="82"/>
      <c r="Q31" s="125"/>
      <c r="R31" s="94"/>
      <c r="S31" s="125"/>
      <c r="T31" s="125"/>
      <c r="U31" s="125"/>
      <c r="V31" s="125"/>
      <c r="W31" s="125"/>
      <c r="X31" s="125"/>
      <c r="Y31" s="125"/>
      <c r="Z31" s="125"/>
    </row>
    <row r="32" spans="1:26" s="18" customFormat="1" ht="27" customHeight="1">
      <c r="A32" s="123">
        <v>10</v>
      </c>
      <c r="B32" s="80" t="s">
        <v>201</v>
      </c>
      <c r="C32" s="123">
        <v>2020</v>
      </c>
      <c r="D32" s="123">
        <v>2027</v>
      </c>
      <c r="E32" s="123" t="s">
        <v>94</v>
      </c>
      <c r="F32" s="30" t="s">
        <v>49</v>
      </c>
      <c r="G32" s="23">
        <f t="shared" si="1"/>
        <v>175047275.74999997</v>
      </c>
      <c r="H32" s="23">
        <f>H33+H34</f>
        <v>4719250</v>
      </c>
      <c r="I32" s="23">
        <f t="shared" ref="I32:N32" si="16">I33+I34</f>
        <v>55514000</v>
      </c>
      <c r="J32" s="23">
        <f t="shared" si="16"/>
        <v>111611025.77</v>
      </c>
      <c r="K32" s="23">
        <f t="shared" si="16"/>
        <v>1845000</v>
      </c>
      <c r="L32" s="23">
        <f t="shared" si="16"/>
        <v>907999.98</v>
      </c>
      <c r="M32" s="23">
        <f t="shared" si="16"/>
        <v>150000</v>
      </c>
      <c r="N32" s="23">
        <f t="shared" si="16"/>
        <v>150000</v>
      </c>
      <c r="O32" s="24">
        <f t="shared" ref="O32" si="17">O33+O34</f>
        <v>150000</v>
      </c>
      <c r="P32" s="80" t="s">
        <v>102</v>
      </c>
      <c r="Q32" s="123" t="s">
        <v>97</v>
      </c>
      <c r="R32" s="94" t="s">
        <v>48</v>
      </c>
      <c r="S32" s="123">
        <v>3</v>
      </c>
      <c r="T32" s="123">
        <v>3</v>
      </c>
      <c r="U32" s="123">
        <v>3</v>
      </c>
      <c r="V32" s="123">
        <v>3</v>
      </c>
      <c r="W32" s="123">
        <v>3</v>
      </c>
      <c r="X32" s="123">
        <v>3</v>
      </c>
      <c r="Y32" s="123">
        <v>3</v>
      </c>
      <c r="Z32" s="123">
        <v>3</v>
      </c>
    </row>
    <row r="33" spans="1:26" s="18" customFormat="1" ht="40.9" customHeight="1">
      <c r="A33" s="124"/>
      <c r="B33" s="81"/>
      <c r="C33" s="124"/>
      <c r="D33" s="124"/>
      <c r="E33" s="124" t="s">
        <v>93</v>
      </c>
      <c r="F33" s="30" t="s">
        <v>60</v>
      </c>
      <c r="G33" s="23">
        <f t="shared" si="1"/>
        <v>18725250</v>
      </c>
      <c r="H33" s="23">
        <v>4279250</v>
      </c>
      <c r="I33" s="23">
        <v>8676000</v>
      </c>
      <c r="J33" s="23">
        <v>5025000</v>
      </c>
      <c r="K33" s="23">
        <v>145000</v>
      </c>
      <c r="L33" s="23">
        <v>150000</v>
      </c>
      <c r="M33" s="23">
        <v>150000</v>
      </c>
      <c r="N33" s="23">
        <v>150000</v>
      </c>
      <c r="O33" s="24">
        <v>150000</v>
      </c>
      <c r="P33" s="81"/>
      <c r="Q33" s="124"/>
      <c r="R33" s="94"/>
      <c r="S33" s="124"/>
      <c r="T33" s="124"/>
      <c r="U33" s="124"/>
      <c r="V33" s="124"/>
      <c r="W33" s="124"/>
      <c r="X33" s="124"/>
      <c r="Y33" s="124"/>
      <c r="Z33" s="124"/>
    </row>
    <row r="34" spans="1:26" s="18" customFormat="1" ht="39" customHeight="1">
      <c r="A34" s="125"/>
      <c r="B34" s="82"/>
      <c r="C34" s="125"/>
      <c r="D34" s="125"/>
      <c r="E34" s="125" t="s">
        <v>61</v>
      </c>
      <c r="F34" s="27" t="s">
        <v>61</v>
      </c>
      <c r="G34" s="23">
        <f t="shared" si="1"/>
        <v>156322025.74999997</v>
      </c>
      <c r="H34" s="23">
        <v>440000</v>
      </c>
      <c r="I34" s="23">
        <v>46838000</v>
      </c>
      <c r="J34" s="23">
        <v>106586025.77</v>
      </c>
      <c r="K34" s="23">
        <v>1700000</v>
      </c>
      <c r="L34" s="23">
        <v>757999.98</v>
      </c>
      <c r="M34" s="23">
        <v>0</v>
      </c>
      <c r="N34" s="23">
        <v>0</v>
      </c>
      <c r="O34" s="24">
        <v>0</v>
      </c>
      <c r="P34" s="82"/>
      <c r="Q34" s="125"/>
      <c r="R34" s="94"/>
      <c r="S34" s="125"/>
      <c r="T34" s="125"/>
      <c r="U34" s="125"/>
      <c r="V34" s="125"/>
      <c r="W34" s="125"/>
      <c r="X34" s="125"/>
      <c r="Y34" s="125"/>
      <c r="Z34" s="125"/>
    </row>
    <row r="35" spans="1:26" s="18" customFormat="1" ht="39" hidden="1" customHeight="1">
      <c r="A35" s="123">
        <v>11</v>
      </c>
      <c r="B35" s="80" t="s">
        <v>202</v>
      </c>
      <c r="C35" s="123">
        <v>2020</v>
      </c>
      <c r="D35" s="123">
        <v>2027</v>
      </c>
      <c r="E35" s="123" t="s">
        <v>94</v>
      </c>
      <c r="F35" s="30" t="s">
        <v>49</v>
      </c>
      <c r="G35" s="23">
        <f t="shared" si="1"/>
        <v>4381873.0599999996</v>
      </c>
      <c r="H35" s="23">
        <f>H36+H37</f>
        <v>4381873.0599999996</v>
      </c>
      <c r="I35" s="23">
        <f t="shared" ref="I35:N35" si="18">I36+I37</f>
        <v>0</v>
      </c>
      <c r="J35" s="23">
        <f t="shared" si="18"/>
        <v>0</v>
      </c>
      <c r="K35" s="23">
        <f t="shared" si="18"/>
        <v>0</v>
      </c>
      <c r="L35" s="23">
        <f t="shared" si="18"/>
        <v>0</v>
      </c>
      <c r="M35" s="23">
        <f t="shared" si="18"/>
        <v>0</v>
      </c>
      <c r="N35" s="23">
        <f t="shared" si="18"/>
        <v>0</v>
      </c>
      <c r="O35" s="24">
        <f t="shared" ref="O35" si="19">O36+O37</f>
        <v>0</v>
      </c>
      <c r="P35" s="80" t="s">
        <v>103</v>
      </c>
      <c r="Q35" s="123" t="s">
        <v>97</v>
      </c>
      <c r="R35" s="94" t="s">
        <v>48</v>
      </c>
      <c r="S35" s="123">
        <v>0</v>
      </c>
      <c r="T35" s="123">
        <v>0</v>
      </c>
      <c r="U35" s="123">
        <v>0</v>
      </c>
      <c r="V35" s="123">
        <v>0</v>
      </c>
      <c r="W35" s="123">
        <v>0</v>
      </c>
      <c r="X35" s="123">
        <v>0</v>
      </c>
      <c r="Y35" s="123">
        <v>0</v>
      </c>
      <c r="Z35" s="123">
        <v>0</v>
      </c>
    </row>
    <row r="36" spans="1:26" s="18" customFormat="1" ht="39" hidden="1" customHeight="1">
      <c r="A36" s="124"/>
      <c r="B36" s="81"/>
      <c r="C36" s="124"/>
      <c r="D36" s="124"/>
      <c r="E36" s="124" t="s">
        <v>93</v>
      </c>
      <c r="F36" s="30" t="s">
        <v>60</v>
      </c>
      <c r="G36" s="23">
        <f t="shared" si="1"/>
        <v>4381873.0599999996</v>
      </c>
      <c r="H36" s="23">
        <v>4381873.0599999996</v>
      </c>
      <c r="I36" s="23">
        <v>0</v>
      </c>
      <c r="J36" s="23">
        <v>0</v>
      </c>
      <c r="K36" s="23">
        <v>0</v>
      </c>
      <c r="L36" s="23">
        <v>0</v>
      </c>
      <c r="M36" s="23">
        <v>0</v>
      </c>
      <c r="N36" s="23">
        <v>0</v>
      </c>
      <c r="O36" s="24">
        <v>0</v>
      </c>
      <c r="P36" s="81"/>
      <c r="Q36" s="124"/>
      <c r="R36" s="94"/>
      <c r="S36" s="124"/>
      <c r="T36" s="124"/>
      <c r="U36" s="124"/>
      <c r="V36" s="124"/>
      <c r="W36" s="124"/>
      <c r="X36" s="124"/>
      <c r="Y36" s="124"/>
      <c r="Z36" s="124"/>
    </row>
    <row r="37" spans="1:26" s="18" customFormat="1" ht="39" hidden="1" customHeight="1">
      <c r="A37" s="125"/>
      <c r="B37" s="82"/>
      <c r="C37" s="125"/>
      <c r="D37" s="125"/>
      <c r="E37" s="125" t="s">
        <v>61</v>
      </c>
      <c r="F37" s="27" t="s">
        <v>61</v>
      </c>
      <c r="G37" s="23">
        <f t="shared" si="1"/>
        <v>0</v>
      </c>
      <c r="H37" s="23">
        <v>0</v>
      </c>
      <c r="I37" s="23">
        <v>0</v>
      </c>
      <c r="J37" s="23">
        <v>0</v>
      </c>
      <c r="K37" s="23">
        <v>0</v>
      </c>
      <c r="L37" s="23">
        <v>0</v>
      </c>
      <c r="M37" s="23">
        <v>0</v>
      </c>
      <c r="N37" s="23">
        <v>0</v>
      </c>
      <c r="O37" s="24">
        <v>0</v>
      </c>
      <c r="P37" s="82"/>
      <c r="Q37" s="125"/>
      <c r="R37" s="94"/>
      <c r="S37" s="125"/>
      <c r="T37" s="125"/>
      <c r="U37" s="125"/>
      <c r="V37" s="125"/>
      <c r="W37" s="125"/>
      <c r="X37" s="125"/>
      <c r="Y37" s="125"/>
      <c r="Z37" s="125"/>
    </row>
    <row r="38" spans="1:26" s="18" customFormat="1" ht="30.6" hidden="1" customHeight="1">
      <c r="A38" s="123">
        <v>12</v>
      </c>
      <c r="B38" s="80" t="s">
        <v>203</v>
      </c>
      <c r="C38" s="123">
        <v>2020</v>
      </c>
      <c r="D38" s="123">
        <v>2027</v>
      </c>
      <c r="E38" s="123" t="s">
        <v>94</v>
      </c>
      <c r="F38" s="30" t="s">
        <v>49</v>
      </c>
      <c r="G38" s="23">
        <f t="shared" si="1"/>
        <v>5116.0499999999993</v>
      </c>
      <c r="H38" s="23">
        <f>H39+H40</f>
        <v>1317.37</v>
      </c>
      <c r="I38" s="23">
        <f t="shared" ref="I38:N38" si="20">I39+I40</f>
        <v>614.85</v>
      </c>
      <c r="J38" s="23">
        <f t="shared" si="20"/>
        <v>1269.83</v>
      </c>
      <c r="K38" s="23">
        <f t="shared" si="20"/>
        <v>1207</v>
      </c>
      <c r="L38" s="23">
        <f t="shared" si="20"/>
        <v>707</v>
      </c>
      <c r="M38" s="23">
        <f t="shared" si="20"/>
        <v>0</v>
      </c>
      <c r="N38" s="23">
        <f t="shared" si="20"/>
        <v>0</v>
      </c>
      <c r="O38" s="24">
        <f t="shared" ref="O38" si="21">O39+O40</f>
        <v>0</v>
      </c>
      <c r="P38" s="141" t="s">
        <v>48</v>
      </c>
      <c r="Q38" s="94" t="s">
        <v>48</v>
      </c>
      <c r="R38" s="94" t="s">
        <v>48</v>
      </c>
      <c r="S38" s="94" t="s">
        <v>48</v>
      </c>
      <c r="T38" s="94" t="s">
        <v>48</v>
      </c>
      <c r="U38" s="94" t="s">
        <v>48</v>
      </c>
      <c r="V38" s="94" t="s">
        <v>48</v>
      </c>
      <c r="W38" s="94" t="s">
        <v>48</v>
      </c>
      <c r="X38" s="94" t="s">
        <v>48</v>
      </c>
      <c r="Y38" s="94" t="s">
        <v>48</v>
      </c>
      <c r="Z38" s="94" t="s">
        <v>48</v>
      </c>
    </row>
    <row r="39" spans="1:26" s="18" customFormat="1" ht="40.9" hidden="1" customHeight="1">
      <c r="A39" s="124"/>
      <c r="B39" s="81"/>
      <c r="C39" s="124"/>
      <c r="D39" s="124"/>
      <c r="E39" s="124" t="s">
        <v>93</v>
      </c>
      <c r="F39" s="30" t="s">
        <v>60</v>
      </c>
      <c r="G39" s="23">
        <f t="shared" si="1"/>
        <v>5116.0499999999993</v>
      </c>
      <c r="H39" s="23">
        <v>1317.37</v>
      </c>
      <c r="I39" s="23">
        <v>614.85</v>
      </c>
      <c r="J39" s="23">
        <v>1269.83</v>
      </c>
      <c r="K39" s="23">
        <v>1207</v>
      </c>
      <c r="L39" s="23">
        <v>707</v>
      </c>
      <c r="M39" s="23">
        <v>0</v>
      </c>
      <c r="N39" s="23">
        <v>0</v>
      </c>
      <c r="O39" s="24">
        <v>0</v>
      </c>
      <c r="P39" s="141"/>
      <c r="Q39" s="94"/>
      <c r="R39" s="94"/>
      <c r="S39" s="94"/>
      <c r="T39" s="94"/>
      <c r="U39" s="94"/>
      <c r="V39" s="94"/>
      <c r="W39" s="94"/>
      <c r="X39" s="94"/>
      <c r="Y39" s="94"/>
      <c r="Z39" s="94"/>
    </row>
    <row r="40" spans="1:26" s="18" customFormat="1" ht="39.6" hidden="1" customHeight="1">
      <c r="A40" s="125"/>
      <c r="B40" s="82"/>
      <c r="C40" s="125"/>
      <c r="D40" s="125"/>
      <c r="E40" s="125" t="s">
        <v>61</v>
      </c>
      <c r="F40" s="27" t="s">
        <v>61</v>
      </c>
      <c r="G40" s="23">
        <f t="shared" si="1"/>
        <v>0</v>
      </c>
      <c r="H40" s="23">
        <v>0</v>
      </c>
      <c r="I40" s="23">
        <v>0</v>
      </c>
      <c r="J40" s="23">
        <v>0</v>
      </c>
      <c r="K40" s="23">
        <v>0</v>
      </c>
      <c r="L40" s="23">
        <v>0</v>
      </c>
      <c r="M40" s="23">
        <v>0</v>
      </c>
      <c r="N40" s="23">
        <v>0</v>
      </c>
      <c r="O40" s="24">
        <v>0</v>
      </c>
      <c r="P40" s="141"/>
      <c r="Q40" s="94"/>
      <c r="R40" s="94"/>
      <c r="S40" s="94"/>
      <c r="T40" s="94"/>
      <c r="U40" s="94"/>
      <c r="V40" s="94"/>
      <c r="W40" s="94"/>
      <c r="X40" s="94"/>
      <c r="Y40" s="94"/>
      <c r="Z40" s="94"/>
    </row>
    <row r="41" spans="1:26" s="18" customFormat="1" ht="39.6" hidden="1" customHeight="1">
      <c r="A41" s="123" t="s">
        <v>287</v>
      </c>
      <c r="B41" s="80" t="s">
        <v>288</v>
      </c>
      <c r="C41" s="123">
        <v>2020</v>
      </c>
      <c r="D41" s="123">
        <v>2027</v>
      </c>
      <c r="E41" s="123" t="s">
        <v>94</v>
      </c>
      <c r="F41" s="30" t="s">
        <v>49</v>
      </c>
      <c r="G41" s="23">
        <f t="shared" si="1"/>
        <v>28418770.190000001</v>
      </c>
      <c r="H41" s="23">
        <v>0</v>
      </c>
      <c r="I41" s="23">
        <f t="shared" ref="I41:N41" si="22">I42+I43</f>
        <v>2274126.6</v>
      </c>
      <c r="J41" s="23">
        <f t="shared" si="22"/>
        <v>2750354.37</v>
      </c>
      <c r="K41" s="23">
        <f t="shared" si="22"/>
        <v>14558571.82</v>
      </c>
      <c r="L41" s="23">
        <f t="shared" si="22"/>
        <v>7215489.6399999997</v>
      </c>
      <c r="M41" s="23">
        <f t="shared" si="22"/>
        <v>1620227.76</v>
      </c>
      <c r="N41" s="23">
        <f t="shared" si="22"/>
        <v>0</v>
      </c>
      <c r="O41" s="24">
        <f t="shared" ref="O41" si="23">O42+O43</f>
        <v>0</v>
      </c>
      <c r="P41" s="141" t="s">
        <v>48</v>
      </c>
      <c r="Q41" s="94" t="s">
        <v>48</v>
      </c>
      <c r="R41" s="94" t="s">
        <v>48</v>
      </c>
      <c r="S41" s="94" t="s">
        <v>48</v>
      </c>
      <c r="T41" s="94" t="s">
        <v>48</v>
      </c>
      <c r="U41" s="94" t="s">
        <v>48</v>
      </c>
      <c r="V41" s="94" t="s">
        <v>48</v>
      </c>
      <c r="W41" s="94" t="s">
        <v>48</v>
      </c>
      <c r="X41" s="94" t="s">
        <v>48</v>
      </c>
      <c r="Y41" s="94" t="s">
        <v>48</v>
      </c>
      <c r="Z41" s="94" t="s">
        <v>48</v>
      </c>
    </row>
    <row r="42" spans="1:26" s="18" customFormat="1" ht="39.6" hidden="1" customHeight="1">
      <c r="A42" s="124"/>
      <c r="B42" s="81"/>
      <c r="C42" s="124"/>
      <c r="D42" s="124"/>
      <c r="E42" s="124" t="s">
        <v>93</v>
      </c>
      <c r="F42" s="30" t="s">
        <v>60</v>
      </c>
      <c r="G42" s="23">
        <f t="shared" si="1"/>
        <v>28418770.190000001</v>
      </c>
      <c r="H42" s="23">
        <v>0</v>
      </c>
      <c r="I42" s="23">
        <v>2274126.6</v>
      </c>
      <c r="J42" s="23">
        <v>2750354.37</v>
      </c>
      <c r="K42" s="23">
        <v>14558571.82</v>
      </c>
      <c r="L42" s="23">
        <v>7215489.6399999997</v>
      </c>
      <c r="M42" s="23">
        <v>1620227.76</v>
      </c>
      <c r="N42" s="23">
        <v>0</v>
      </c>
      <c r="O42" s="24">
        <v>0</v>
      </c>
      <c r="P42" s="141"/>
      <c r="Q42" s="94"/>
      <c r="R42" s="94"/>
      <c r="S42" s="94"/>
      <c r="T42" s="94"/>
      <c r="U42" s="94"/>
      <c r="V42" s="94"/>
      <c r="W42" s="94"/>
      <c r="X42" s="94"/>
      <c r="Y42" s="94"/>
      <c r="Z42" s="94"/>
    </row>
    <row r="43" spans="1:26" s="18" customFormat="1" ht="39.6" hidden="1" customHeight="1">
      <c r="A43" s="125"/>
      <c r="B43" s="82"/>
      <c r="C43" s="125"/>
      <c r="D43" s="125"/>
      <c r="E43" s="125" t="s">
        <v>61</v>
      </c>
      <c r="F43" s="27" t="s">
        <v>61</v>
      </c>
      <c r="G43" s="23">
        <f t="shared" si="1"/>
        <v>0</v>
      </c>
      <c r="H43" s="23">
        <v>0</v>
      </c>
      <c r="I43" s="23">
        <v>0</v>
      </c>
      <c r="J43" s="23">
        <v>0</v>
      </c>
      <c r="K43" s="23">
        <v>0</v>
      </c>
      <c r="L43" s="23">
        <v>0</v>
      </c>
      <c r="M43" s="23">
        <v>0</v>
      </c>
      <c r="N43" s="23">
        <v>0</v>
      </c>
      <c r="O43" s="24">
        <v>0</v>
      </c>
      <c r="P43" s="141"/>
      <c r="Q43" s="94"/>
      <c r="R43" s="94"/>
      <c r="S43" s="94"/>
      <c r="T43" s="94"/>
      <c r="U43" s="94"/>
      <c r="V43" s="94"/>
      <c r="W43" s="94"/>
      <c r="X43" s="94"/>
      <c r="Y43" s="94"/>
      <c r="Z43" s="94"/>
    </row>
    <row r="44" spans="1:26" s="18" customFormat="1" ht="39.6" hidden="1" customHeight="1">
      <c r="A44" s="135" t="s">
        <v>290</v>
      </c>
      <c r="B44" s="80" t="s">
        <v>289</v>
      </c>
      <c r="C44" s="123">
        <v>2020</v>
      </c>
      <c r="D44" s="123">
        <v>2027</v>
      </c>
      <c r="E44" s="123" t="s">
        <v>94</v>
      </c>
      <c r="F44" s="30" t="s">
        <v>49</v>
      </c>
      <c r="G44" s="23">
        <f t="shared" si="1"/>
        <v>30303</v>
      </c>
      <c r="H44" s="23">
        <v>0</v>
      </c>
      <c r="I44" s="23">
        <f t="shared" ref="I44:J44" si="24">I45+I46</f>
        <v>0</v>
      </c>
      <c r="J44" s="23">
        <f t="shared" si="24"/>
        <v>30303</v>
      </c>
      <c r="K44" s="23">
        <v>0</v>
      </c>
      <c r="L44" s="23">
        <v>0</v>
      </c>
      <c r="M44" s="23">
        <v>0</v>
      </c>
      <c r="N44" s="23">
        <v>0</v>
      </c>
      <c r="O44" s="24">
        <v>0</v>
      </c>
      <c r="P44" s="141" t="s">
        <v>48</v>
      </c>
      <c r="Q44" s="94" t="s">
        <v>48</v>
      </c>
      <c r="R44" s="94" t="s">
        <v>48</v>
      </c>
      <c r="S44" s="94" t="s">
        <v>48</v>
      </c>
      <c r="T44" s="94" t="s">
        <v>48</v>
      </c>
      <c r="U44" s="94" t="s">
        <v>48</v>
      </c>
      <c r="V44" s="94" t="s">
        <v>48</v>
      </c>
      <c r="W44" s="94" t="s">
        <v>48</v>
      </c>
      <c r="X44" s="94" t="s">
        <v>48</v>
      </c>
      <c r="Y44" s="94" t="s">
        <v>48</v>
      </c>
      <c r="Z44" s="94" t="s">
        <v>48</v>
      </c>
    </row>
    <row r="45" spans="1:26" s="18" customFormat="1" ht="39.6" hidden="1" customHeight="1">
      <c r="A45" s="136"/>
      <c r="B45" s="81"/>
      <c r="C45" s="124"/>
      <c r="D45" s="124"/>
      <c r="E45" s="124" t="s">
        <v>93</v>
      </c>
      <c r="F45" s="30" t="s">
        <v>60</v>
      </c>
      <c r="G45" s="23">
        <f t="shared" si="1"/>
        <v>0</v>
      </c>
      <c r="H45" s="23">
        <v>0</v>
      </c>
      <c r="I45" s="23">
        <v>0</v>
      </c>
      <c r="J45" s="23">
        <v>0</v>
      </c>
      <c r="K45" s="23">
        <v>0</v>
      </c>
      <c r="L45" s="23">
        <v>0</v>
      </c>
      <c r="M45" s="23">
        <v>0</v>
      </c>
      <c r="N45" s="23">
        <v>0</v>
      </c>
      <c r="O45" s="24">
        <v>0</v>
      </c>
      <c r="P45" s="141"/>
      <c r="Q45" s="94"/>
      <c r="R45" s="94"/>
      <c r="S45" s="94"/>
      <c r="T45" s="94"/>
      <c r="U45" s="94"/>
      <c r="V45" s="94"/>
      <c r="W45" s="94"/>
      <c r="X45" s="94"/>
      <c r="Y45" s="94"/>
      <c r="Z45" s="94"/>
    </row>
    <row r="46" spans="1:26" s="18" customFormat="1" ht="39.6" hidden="1" customHeight="1">
      <c r="A46" s="137"/>
      <c r="B46" s="82"/>
      <c r="C46" s="125"/>
      <c r="D46" s="125"/>
      <c r="E46" s="125" t="s">
        <v>61</v>
      </c>
      <c r="F46" s="27" t="s">
        <v>61</v>
      </c>
      <c r="G46" s="23">
        <f t="shared" si="1"/>
        <v>30303</v>
      </c>
      <c r="H46" s="23">
        <v>0</v>
      </c>
      <c r="I46" s="23">
        <v>0</v>
      </c>
      <c r="J46" s="23">
        <v>30303</v>
      </c>
      <c r="K46" s="23">
        <v>0</v>
      </c>
      <c r="L46" s="23">
        <v>0</v>
      </c>
      <c r="M46" s="23">
        <v>0</v>
      </c>
      <c r="N46" s="23">
        <v>0</v>
      </c>
      <c r="O46" s="24">
        <v>0</v>
      </c>
      <c r="P46" s="141"/>
      <c r="Q46" s="94"/>
      <c r="R46" s="94"/>
      <c r="S46" s="94"/>
      <c r="T46" s="94"/>
      <c r="U46" s="94"/>
      <c r="V46" s="94"/>
      <c r="W46" s="94"/>
      <c r="X46" s="94"/>
      <c r="Y46" s="94"/>
      <c r="Z46" s="94"/>
    </row>
    <row r="47" spans="1:26" s="18" customFormat="1" ht="21.6" customHeight="1">
      <c r="A47" s="76">
        <v>13</v>
      </c>
      <c r="B47" s="78" t="s">
        <v>95</v>
      </c>
      <c r="C47" s="78"/>
      <c r="D47" s="78"/>
      <c r="E47" s="78"/>
      <c r="F47" s="30" t="s">
        <v>49</v>
      </c>
      <c r="G47" s="23">
        <f>H47+I47+J47+K47+L47+M47+N47+O47</f>
        <v>626912601.08999991</v>
      </c>
      <c r="H47" s="23">
        <f>H48+H49</f>
        <v>55193597.75</v>
      </c>
      <c r="I47" s="23">
        <f t="shared" ref="I47:O47" si="25">I48+I49</f>
        <v>106493497.38000001</v>
      </c>
      <c r="J47" s="23">
        <f t="shared" si="25"/>
        <v>164089621.88</v>
      </c>
      <c r="K47" s="23">
        <f t="shared" si="25"/>
        <v>70860172.420000002</v>
      </c>
      <c r="L47" s="23">
        <f t="shared" si="25"/>
        <v>65973865.079999998</v>
      </c>
      <c r="M47" s="23">
        <f t="shared" si="25"/>
        <v>62123583.519999996</v>
      </c>
      <c r="N47" s="23">
        <f t="shared" si="25"/>
        <v>51089131.530000001</v>
      </c>
      <c r="O47" s="23">
        <f t="shared" si="25"/>
        <v>51089131.530000001</v>
      </c>
      <c r="P47" s="141" t="s">
        <v>48</v>
      </c>
      <c r="Q47" s="94" t="s">
        <v>48</v>
      </c>
      <c r="R47" s="94" t="s">
        <v>48</v>
      </c>
      <c r="S47" s="94" t="s">
        <v>48</v>
      </c>
      <c r="T47" s="94" t="s">
        <v>48</v>
      </c>
      <c r="U47" s="94" t="s">
        <v>48</v>
      </c>
      <c r="V47" s="94" t="s">
        <v>48</v>
      </c>
      <c r="W47" s="94" t="s">
        <v>48</v>
      </c>
      <c r="X47" s="94" t="s">
        <v>48</v>
      </c>
      <c r="Y47" s="94" t="s">
        <v>48</v>
      </c>
      <c r="Z47" s="94" t="s">
        <v>48</v>
      </c>
    </row>
    <row r="48" spans="1:26" s="18" customFormat="1" ht="56.25">
      <c r="A48" s="76"/>
      <c r="B48" s="78"/>
      <c r="C48" s="78"/>
      <c r="D48" s="78"/>
      <c r="E48" s="78"/>
      <c r="F48" s="30" t="s">
        <v>60</v>
      </c>
      <c r="G48" s="23">
        <f t="shared" si="1"/>
        <v>144004808.00999999</v>
      </c>
      <c r="H48" s="23">
        <f>H15</f>
        <v>17323755.07</v>
      </c>
      <c r="I48" s="23">
        <f t="shared" ref="I48:M48" si="26">I15</f>
        <v>20416583.980000004</v>
      </c>
      <c r="J48" s="23">
        <f t="shared" si="26"/>
        <v>16850180.699999999</v>
      </c>
      <c r="K48" s="23">
        <f t="shared" si="26"/>
        <v>25677738.200000003</v>
      </c>
      <c r="L48" s="23">
        <f t="shared" si="26"/>
        <v>19927893.710000001</v>
      </c>
      <c r="M48" s="23">
        <f t="shared" si="26"/>
        <v>15683037.289999999</v>
      </c>
      <c r="N48" s="23">
        <f>N15</f>
        <v>14062809.529999999</v>
      </c>
      <c r="O48" s="23">
        <f>O15</f>
        <v>14062809.529999999</v>
      </c>
      <c r="P48" s="141"/>
      <c r="Q48" s="94"/>
      <c r="R48" s="94"/>
      <c r="S48" s="94"/>
      <c r="T48" s="94"/>
      <c r="U48" s="94"/>
      <c r="V48" s="94"/>
      <c r="W48" s="94"/>
      <c r="X48" s="94"/>
      <c r="Y48" s="94"/>
      <c r="Z48" s="94"/>
    </row>
    <row r="49" spans="1:26" s="18" customFormat="1" ht="33" customHeight="1">
      <c r="A49" s="76"/>
      <c r="B49" s="78"/>
      <c r="C49" s="78"/>
      <c r="D49" s="78"/>
      <c r="E49" s="78"/>
      <c r="F49" s="30" t="s">
        <v>61</v>
      </c>
      <c r="G49" s="23">
        <f t="shared" si="1"/>
        <v>482907793.08000004</v>
      </c>
      <c r="H49" s="23">
        <f>H16</f>
        <v>37869842.68</v>
      </c>
      <c r="I49" s="23">
        <f t="shared" ref="I49:N49" si="27">I16</f>
        <v>86076913.400000006</v>
      </c>
      <c r="J49" s="23">
        <f t="shared" si="27"/>
        <v>147239441.18000001</v>
      </c>
      <c r="K49" s="23">
        <f t="shared" si="27"/>
        <v>45182434.219999999</v>
      </c>
      <c r="L49" s="23">
        <f t="shared" si="27"/>
        <v>46045971.369999997</v>
      </c>
      <c r="M49" s="23">
        <f t="shared" si="27"/>
        <v>46440546.229999997</v>
      </c>
      <c r="N49" s="23">
        <f t="shared" si="27"/>
        <v>37026322</v>
      </c>
      <c r="O49" s="23">
        <f t="shared" ref="O49" si="28">O16</f>
        <v>37026322</v>
      </c>
      <c r="P49" s="141"/>
      <c r="Q49" s="94"/>
      <c r="R49" s="94"/>
      <c r="S49" s="94"/>
      <c r="T49" s="94"/>
      <c r="U49" s="94"/>
      <c r="V49" s="94"/>
      <c r="W49" s="94"/>
      <c r="X49" s="94"/>
      <c r="Y49" s="94"/>
      <c r="Z49" s="94"/>
    </row>
    <row r="50" spans="1:26" s="18" customFormat="1" ht="56.25" hidden="1" customHeight="1">
      <c r="A50" s="37">
        <v>14</v>
      </c>
      <c r="B50" s="98" t="s">
        <v>23</v>
      </c>
      <c r="C50" s="98"/>
      <c r="D50" s="98"/>
      <c r="E50" s="98"/>
      <c r="F50" s="32" t="s">
        <v>48</v>
      </c>
      <c r="G50" s="38" t="s">
        <v>48</v>
      </c>
      <c r="H50" s="38" t="s">
        <v>48</v>
      </c>
      <c r="I50" s="38" t="s">
        <v>48</v>
      </c>
      <c r="J50" s="38" t="s">
        <v>48</v>
      </c>
      <c r="K50" s="38" t="s">
        <v>48</v>
      </c>
      <c r="L50" s="38" t="s">
        <v>48</v>
      </c>
      <c r="M50" s="38" t="s">
        <v>48</v>
      </c>
      <c r="N50" s="38" t="s">
        <v>48</v>
      </c>
      <c r="O50" s="38" t="s">
        <v>48</v>
      </c>
      <c r="P50" s="32" t="s">
        <v>48</v>
      </c>
      <c r="Q50" s="32" t="s">
        <v>48</v>
      </c>
      <c r="R50" s="32" t="s">
        <v>48</v>
      </c>
      <c r="S50" s="32" t="s">
        <v>48</v>
      </c>
      <c r="T50" s="32" t="s">
        <v>48</v>
      </c>
      <c r="U50" s="32" t="s">
        <v>48</v>
      </c>
      <c r="V50" s="32" t="s">
        <v>48</v>
      </c>
      <c r="W50" s="32" t="s">
        <v>48</v>
      </c>
      <c r="X50" s="32" t="s">
        <v>48</v>
      </c>
      <c r="Y50" s="32" t="s">
        <v>48</v>
      </c>
      <c r="Z50" s="32" t="s">
        <v>48</v>
      </c>
    </row>
    <row r="51" spans="1:26" s="18" customFormat="1" ht="53.25" hidden="1" customHeight="1">
      <c r="A51" s="25">
        <v>15</v>
      </c>
      <c r="B51" s="19" t="s">
        <v>110</v>
      </c>
      <c r="C51" s="20">
        <v>2020</v>
      </c>
      <c r="D51" s="20">
        <v>2027</v>
      </c>
      <c r="E51" s="21" t="s">
        <v>48</v>
      </c>
      <c r="F51" s="21" t="s">
        <v>48</v>
      </c>
      <c r="G51" s="22" t="s">
        <v>48</v>
      </c>
      <c r="H51" s="22" t="s">
        <v>48</v>
      </c>
      <c r="I51" s="22" t="s">
        <v>48</v>
      </c>
      <c r="J51" s="22" t="s">
        <v>48</v>
      </c>
      <c r="K51" s="22" t="s">
        <v>48</v>
      </c>
      <c r="L51" s="22" t="s">
        <v>48</v>
      </c>
      <c r="M51" s="22" t="s">
        <v>48</v>
      </c>
      <c r="N51" s="22" t="s">
        <v>48</v>
      </c>
      <c r="O51" s="22" t="s">
        <v>48</v>
      </c>
      <c r="P51" s="21" t="s">
        <v>48</v>
      </c>
      <c r="Q51" s="21" t="s">
        <v>48</v>
      </c>
      <c r="R51" s="21" t="s">
        <v>48</v>
      </c>
      <c r="S51" s="21" t="s">
        <v>48</v>
      </c>
      <c r="T51" s="21" t="s">
        <v>48</v>
      </c>
      <c r="U51" s="21" t="s">
        <v>48</v>
      </c>
      <c r="V51" s="21" t="s">
        <v>48</v>
      </c>
      <c r="W51" s="21" t="s">
        <v>48</v>
      </c>
      <c r="X51" s="21" t="s">
        <v>48</v>
      </c>
      <c r="Y51" s="21" t="s">
        <v>48</v>
      </c>
      <c r="Z51" s="21" t="s">
        <v>48</v>
      </c>
    </row>
    <row r="52" spans="1:26" s="18" customFormat="1" ht="43.15" hidden="1" customHeight="1">
      <c r="A52" s="73">
        <v>16</v>
      </c>
      <c r="B52" s="80" t="s">
        <v>111</v>
      </c>
      <c r="C52" s="73">
        <v>2020</v>
      </c>
      <c r="D52" s="73">
        <v>2027</v>
      </c>
      <c r="E52" s="80" t="s">
        <v>191</v>
      </c>
      <c r="F52" s="30" t="s">
        <v>49</v>
      </c>
      <c r="G52" s="23">
        <f>H52+I52+J52+K52+L52+M52+N52+O52</f>
        <v>40982303.68</v>
      </c>
      <c r="H52" s="23">
        <f>H53+H54</f>
        <v>8450084.1099999994</v>
      </c>
      <c r="I52" s="23">
        <f t="shared" ref="I52:N52" si="29">I53+I54</f>
        <v>8500000</v>
      </c>
      <c r="J52" s="23">
        <f t="shared" si="29"/>
        <v>8022026.9000000004</v>
      </c>
      <c r="K52" s="23">
        <f>K53+K54</f>
        <v>3718957.73</v>
      </c>
      <c r="L52" s="23">
        <f t="shared" si="29"/>
        <v>5136939.97</v>
      </c>
      <c r="M52" s="23">
        <f t="shared" si="29"/>
        <v>3154294.97</v>
      </c>
      <c r="N52" s="23">
        <f t="shared" si="29"/>
        <v>2000000</v>
      </c>
      <c r="O52" s="24">
        <f t="shared" ref="O52" si="30">O53+O54</f>
        <v>2000000</v>
      </c>
      <c r="P52" s="83" t="s">
        <v>63</v>
      </c>
      <c r="Q52" s="83" t="s">
        <v>97</v>
      </c>
      <c r="R52" s="94" t="s">
        <v>48</v>
      </c>
      <c r="S52" s="123">
        <v>5</v>
      </c>
      <c r="T52" s="123">
        <v>5</v>
      </c>
      <c r="U52" s="123">
        <v>9.4</v>
      </c>
      <c r="V52" s="94">
        <v>5</v>
      </c>
      <c r="W52" s="94">
        <v>18.399999999999999</v>
      </c>
      <c r="X52" s="94">
        <v>5</v>
      </c>
      <c r="Y52" s="94">
        <v>5</v>
      </c>
      <c r="Z52" s="94">
        <v>5</v>
      </c>
    </row>
    <row r="53" spans="1:26" s="18" customFormat="1" ht="56.25" hidden="1">
      <c r="A53" s="139"/>
      <c r="B53" s="81"/>
      <c r="C53" s="139"/>
      <c r="D53" s="139"/>
      <c r="E53" s="81"/>
      <c r="F53" s="30" t="s">
        <v>60</v>
      </c>
      <c r="G53" s="23">
        <f t="shared" ref="G53:G108" si="31">H53+I53+J53+K53+L53+M53+N53+O53</f>
        <v>40982303.68</v>
      </c>
      <c r="H53" s="23">
        <v>8450084.1099999994</v>
      </c>
      <c r="I53" s="23">
        <v>8500000</v>
      </c>
      <c r="J53" s="23">
        <v>8022026.9000000004</v>
      </c>
      <c r="K53" s="23">
        <v>3718957.73</v>
      </c>
      <c r="L53" s="23">
        <v>5136939.97</v>
      </c>
      <c r="M53" s="23">
        <v>3154294.97</v>
      </c>
      <c r="N53" s="23">
        <v>2000000</v>
      </c>
      <c r="O53" s="24">
        <v>2000000</v>
      </c>
      <c r="P53" s="83"/>
      <c r="Q53" s="83"/>
      <c r="R53" s="94"/>
      <c r="S53" s="124"/>
      <c r="T53" s="124"/>
      <c r="U53" s="124"/>
      <c r="V53" s="94"/>
      <c r="W53" s="94"/>
      <c r="X53" s="94"/>
      <c r="Y53" s="94"/>
      <c r="Z53" s="94"/>
    </row>
    <row r="54" spans="1:26" s="18" customFormat="1" ht="37.9" hidden="1" customHeight="1">
      <c r="A54" s="140"/>
      <c r="B54" s="82"/>
      <c r="C54" s="140"/>
      <c r="D54" s="140"/>
      <c r="E54" s="82"/>
      <c r="F54" s="27" t="s">
        <v>61</v>
      </c>
      <c r="G54" s="23">
        <f t="shared" si="31"/>
        <v>0</v>
      </c>
      <c r="H54" s="23">
        <v>0</v>
      </c>
      <c r="I54" s="23">
        <v>0</v>
      </c>
      <c r="J54" s="23">
        <v>0</v>
      </c>
      <c r="K54" s="23">
        <v>0</v>
      </c>
      <c r="L54" s="23">
        <v>0</v>
      </c>
      <c r="M54" s="23">
        <v>0</v>
      </c>
      <c r="N54" s="23">
        <v>0</v>
      </c>
      <c r="O54" s="24">
        <v>0</v>
      </c>
      <c r="P54" s="83"/>
      <c r="Q54" s="83"/>
      <c r="R54" s="94"/>
      <c r="S54" s="125"/>
      <c r="T54" s="125"/>
      <c r="U54" s="125"/>
      <c r="V54" s="94"/>
      <c r="W54" s="94"/>
      <c r="X54" s="94"/>
      <c r="Y54" s="94"/>
      <c r="Z54" s="94"/>
    </row>
    <row r="55" spans="1:26" s="18" customFormat="1" ht="22.9" hidden="1" customHeight="1">
      <c r="A55" s="73">
        <v>17</v>
      </c>
      <c r="B55" s="80" t="s">
        <v>112</v>
      </c>
      <c r="C55" s="73">
        <v>2020</v>
      </c>
      <c r="D55" s="73">
        <v>2027</v>
      </c>
      <c r="E55" s="80" t="s">
        <v>104</v>
      </c>
      <c r="F55" s="30" t="s">
        <v>49</v>
      </c>
      <c r="G55" s="23">
        <f t="shared" si="31"/>
        <v>224780</v>
      </c>
      <c r="H55" s="23">
        <f>H56+H57</f>
        <v>40000</v>
      </c>
      <c r="I55" s="23">
        <f t="shared" ref="I55:N55" si="32">I56+I57</f>
        <v>40000</v>
      </c>
      <c r="J55" s="23">
        <f t="shared" si="32"/>
        <v>58900</v>
      </c>
      <c r="K55" s="23">
        <f t="shared" si="32"/>
        <v>16000</v>
      </c>
      <c r="L55" s="23">
        <f t="shared" si="32"/>
        <v>69880</v>
      </c>
      <c r="M55" s="23">
        <f t="shared" si="32"/>
        <v>0</v>
      </c>
      <c r="N55" s="23">
        <f t="shared" si="32"/>
        <v>0</v>
      </c>
      <c r="O55" s="24">
        <f t="shared" ref="O55" si="33">O56+O57</f>
        <v>0</v>
      </c>
      <c r="P55" s="83" t="s">
        <v>64</v>
      </c>
      <c r="Q55" s="94" t="s">
        <v>108</v>
      </c>
      <c r="R55" s="94">
        <f>S55+T55+U55+V55+W55+X55+Z55</f>
        <v>55</v>
      </c>
      <c r="S55" s="123">
        <v>10</v>
      </c>
      <c r="T55" s="123">
        <v>10</v>
      </c>
      <c r="U55" s="123">
        <v>7</v>
      </c>
      <c r="V55" s="123">
        <v>1</v>
      </c>
      <c r="W55" s="123">
        <v>7</v>
      </c>
      <c r="X55" s="123">
        <v>10</v>
      </c>
      <c r="Y55" s="123">
        <v>10</v>
      </c>
      <c r="Z55" s="123">
        <v>10</v>
      </c>
    </row>
    <row r="56" spans="1:26" s="18" customFormat="1" ht="56.25" hidden="1">
      <c r="A56" s="139"/>
      <c r="B56" s="81"/>
      <c r="C56" s="139"/>
      <c r="D56" s="139"/>
      <c r="E56" s="81"/>
      <c r="F56" s="30" t="s">
        <v>60</v>
      </c>
      <c r="G56" s="23">
        <f t="shared" si="31"/>
        <v>224780</v>
      </c>
      <c r="H56" s="23">
        <v>40000</v>
      </c>
      <c r="I56" s="23">
        <v>40000</v>
      </c>
      <c r="J56" s="23">
        <v>58900</v>
      </c>
      <c r="K56" s="23">
        <v>16000</v>
      </c>
      <c r="L56" s="23">
        <v>69880</v>
      </c>
      <c r="M56" s="23">
        <v>0</v>
      </c>
      <c r="N56" s="23">
        <v>0</v>
      </c>
      <c r="O56" s="24">
        <v>0</v>
      </c>
      <c r="P56" s="83"/>
      <c r="Q56" s="94"/>
      <c r="R56" s="94"/>
      <c r="S56" s="124"/>
      <c r="T56" s="124"/>
      <c r="U56" s="124"/>
      <c r="V56" s="124"/>
      <c r="W56" s="124"/>
      <c r="X56" s="124"/>
      <c r="Y56" s="124"/>
      <c r="Z56" s="124"/>
    </row>
    <row r="57" spans="1:26" s="18" customFormat="1" ht="34.9" hidden="1" customHeight="1">
      <c r="A57" s="140"/>
      <c r="B57" s="82"/>
      <c r="C57" s="140"/>
      <c r="D57" s="140"/>
      <c r="E57" s="82"/>
      <c r="F57" s="27" t="s">
        <v>61</v>
      </c>
      <c r="G57" s="23">
        <f t="shared" si="31"/>
        <v>0</v>
      </c>
      <c r="H57" s="23">
        <v>0</v>
      </c>
      <c r="I57" s="23">
        <v>0</v>
      </c>
      <c r="J57" s="23">
        <v>0</v>
      </c>
      <c r="K57" s="23">
        <v>0</v>
      </c>
      <c r="L57" s="23">
        <v>0</v>
      </c>
      <c r="M57" s="23">
        <v>0</v>
      </c>
      <c r="N57" s="23">
        <v>0</v>
      </c>
      <c r="O57" s="24">
        <v>0</v>
      </c>
      <c r="P57" s="83"/>
      <c r="Q57" s="94"/>
      <c r="R57" s="94"/>
      <c r="S57" s="125"/>
      <c r="T57" s="125"/>
      <c r="U57" s="125"/>
      <c r="V57" s="125"/>
      <c r="W57" s="125"/>
      <c r="X57" s="125"/>
      <c r="Y57" s="125"/>
      <c r="Z57" s="125"/>
    </row>
    <row r="58" spans="1:26" s="18" customFormat="1" ht="22.9" hidden="1" customHeight="1">
      <c r="A58" s="73">
        <v>18</v>
      </c>
      <c r="B58" s="80" t="s">
        <v>113</v>
      </c>
      <c r="C58" s="73">
        <v>2020</v>
      </c>
      <c r="D58" s="73">
        <v>2027</v>
      </c>
      <c r="E58" s="80" t="s">
        <v>192</v>
      </c>
      <c r="F58" s="30" t="s">
        <v>49</v>
      </c>
      <c r="G58" s="23">
        <f t="shared" si="31"/>
        <v>52816985.299999997</v>
      </c>
      <c r="H58" s="23">
        <f>H59+H60</f>
        <v>4400000</v>
      </c>
      <c r="I58" s="23">
        <f t="shared" ref="I58:N58" si="34">I59+I60</f>
        <v>4400000</v>
      </c>
      <c r="J58" s="23">
        <f t="shared" si="34"/>
        <v>15329220.609999999</v>
      </c>
      <c r="K58" s="23">
        <f t="shared" si="34"/>
        <v>5213860.6500000004</v>
      </c>
      <c r="L58" s="23">
        <f t="shared" si="34"/>
        <v>6409069.46</v>
      </c>
      <c r="M58" s="23">
        <f t="shared" si="34"/>
        <v>6882051.3500000006</v>
      </c>
      <c r="N58" s="23">
        <f t="shared" si="34"/>
        <v>5146430.59</v>
      </c>
      <c r="O58" s="24">
        <f t="shared" ref="O58" si="35">O59+O60</f>
        <v>5036352.6399999997</v>
      </c>
      <c r="P58" s="83" t="s">
        <v>314</v>
      </c>
      <c r="Q58" s="83" t="s">
        <v>55</v>
      </c>
      <c r="R58" s="142" t="s">
        <v>48</v>
      </c>
      <c r="S58" s="142">
        <v>1900</v>
      </c>
      <c r="T58" s="142">
        <v>1900</v>
      </c>
      <c r="U58" s="142">
        <v>1737.5</v>
      </c>
      <c r="V58" s="142">
        <v>1737.5</v>
      </c>
      <c r="W58" s="142">
        <v>1737.5</v>
      </c>
      <c r="X58" s="142">
        <v>1737.5</v>
      </c>
      <c r="Y58" s="142">
        <v>1737.5</v>
      </c>
      <c r="Z58" s="142">
        <v>1737.5</v>
      </c>
    </row>
    <row r="59" spans="1:26" s="18" customFormat="1" ht="56.25" hidden="1">
      <c r="A59" s="139"/>
      <c r="B59" s="81"/>
      <c r="C59" s="139"/>
      <c r="D59" s="139"/>
      <c r="E59" s="81"/>
      <c r="F59" s="30" t="s">
        <v>60</v>
      </c>
      <c r="G59" s="23">
        <f t="shared" si="31"/>
        <v>50803794.859999999</v>
      </c>
      <c r="H59" s="23">
        <v>4400000</v>
      </c>
      <c r="I59" s="23">
        <v>4400000</v>
      </c>
      <c r="J59" s="23">
        <v>13427932.859999999</v>
      </c>
      <c r="K59" s="23">
        <v>5213788.33</v>
      </c>
      <c r="L59" s="23">
        <v>6408716.6399999997</v>
      </c>
      <c r="M59" s="23">
        <v>6881589.0300000003</v>
      </c>
      <c r="N59" s="23">
        <v>5035884</v>
      </c>
      <c r="O59" s="24">
        <v>5035884</v>
      </c>
      <c r="P59" s="83"/>
      <c r="Q59" s="83"/>
      <c r="R59" s="142"/>
      <c r="S59" s="142"/>
      <c r="T59" s="142"/>
      <c r="U59" s="142"/>
      <c r="V59" s="142"/>
      <c r="W59" s="142"/>
      <c r="X59" s="142"/>
      <c r="Y59" s="142"/>
      <c r="Z59" s="142"/>
    </row>
    <row r="60" spans="1:26" s="18" customFormat="1" ht="35.25" hidden="1" customHeight="1">
      <c r="A60" s="140"/>
      <c r="B60" s="82"/>
      <c r="C60" s="140"/>
      <c r="D60" s="140"/>
      <c r="E60" s="82"/>
      <c r="F60" s="27" t="s">
        <v>61</v>
      </c>
      <c r="G60" s="23">
        <f t="shared" si="31"/>
        <v>2013190.4400000002</v>
      </c>
      <c r="H60" s="23">
        <v>0</v>
      </c>
      <c r="I60" s="23">
        <v>0</v>
      </c>
      <c r="J60" s="23">
        <v>1901287.75</v>
      </c>
      <c r="K60" s="23">
        <v>72.319999999999993</v>
      </c>
      <c r="L60" s="23">
        <v>352.82</v>
      </c>
      <c r="M60" s="23">
        <v>462.32</v>
      </c>
      <c r="N60" s="23">
        <v>110546.59</v>
      </c>
      <c r="O60" s="24">
        <v>468.64</v>
      </c>
      <c r="P60" s="83"/>
      <c r="Q60" s="83"/>
      <c r="R60" s="142"/>
      <c r="S60" s="142"/>
      <c r="T60" s="142"/>
      <c r="U60" s="142"/>
      <c r="V60" s="142"/>
      <c r="W60" s="142"/>
      <c r="X60" s="142"/>
      <c r="Y60" s="142"/>
      <c r="Z60" s="142"/>
    </row>
    <row r="61" spans="1:26" s="18" customFormat="1" ht="22.9" hidden="1" customHeight="1">
      <c r="A61" s="73">
        <v>19</v>
      </c>
      <c r="B61" s="80" t="s">
        <v>114</v>
      </c>
      <c r="C61" s="73">
        <v>2020</v>
      </c>
      <c r="D61" s="73">
        <v>2027</v>
      </c>
      <c r="E61" s="80" t="s">
        <v>104</v>
      </c>
      <c r="F61" s="30" t="s">
        <v>49</v>
      </c>
      <c r="G61" s="23">
        <f t="shared" si="31"/>
        <v>4249954</v>
      </c>
      <c r="H61" s="23">
        <f>H62+H63</f>
        <v>70160</v>
      </c>
      <c r="I61" s="23">
        <f t="shared" ref="I61:N61" si="36">I62+I63</f>
        <v>100000</v>
      </c>
      <c r="J61" s="23">
        <f t="shared" si="36"/>
        <v>460000</v>
      </c>
      <c r="K61" s="23">
        <f t="shared" si="36"/>
        <v>819794</v>
      </c>
      <c r="L61" s="23">
        <f t="shared" si="36"/>
        <v>700000</v>
      </c>
      <c r="M61" s="23">
        <f t="shared" si="36"/>
        <v>700000</v>
      </c>
      <c r="N61" s="23">
        <f t="shared" si="36"/>
        <v>700000</v>
      </c>
      <c r="O61" s="24">
        <f t="shared" ref="O61" si="37">O62+O63</f>
        <v>700000</v>
      </c>
      <c r="P61" s="83" t="s">
        <v>316</v>
      </c>
      <c r="Q61" s="94" t="s">
        <v>97</v>
      </c>
      <c r="R61" s="94" t="s">
        <v>48</v>
      </c>
      <c r="S61" s="94">
        <v>100</v>
      </c>
      <c r="T61" s="94">
        <v>100</v>
      </c>
      <c r="U61" s="94">
        <v>100</v>
      </c>
      <c r="V61" s="94">
        <v>100</v>
      </c>
      <c r="W61" s="94">
        <v>100</v>
      </c>
      <c r="X61" s="94">
        <v>100</v>
      </c>
      <c r="Y61" s="94">
        <v>100</v>
      </c>
      <c r="Z61" s="94">
        <v>100</v>
      </c>
    </row>
    <row r="62" spans="1:26" s="18" customFormat="1" ht="56.25" hidden="1">
      <c r="A62" s="139"/>
      <c r="B62" s="81"/>
      <c r="C62" s="139"/>
      <c r="D62" s="139"/>
      <c r="E62" s="81"/>
      <c r="F62" s="30" t="s">
        <v>60</v>
      </c>
      <c r="G62" s="23">
        <f t="shared" si="31"/>
        <v>4249954</v>
      </c>
      <c r="H62" s="23">
        <v>70160</v>
      </c>
      <c r="I62" s="23">
        <v>100000</v>
      </c>
      <c r="J62" s="23">
        <v>460000</v>
      </c>
      <c r="K62" s="23">
        <v>819794</v>
      </c>
      <c r="L62" s="23">
        <v>700000</v>
      </c>
      <c r="M62" s="23">
        <v>700000</v>
      </c>
      <c r="N62" s="23">
        <v>700000</v>
      </c>
      <c r="O62" s="24">
        <v>700000</v>
      </c>
      <c r="P62" s="83"/>
      <c r="Q62" s="94"/>
      <c r="R62" s="94"/>
      <c r="S62" s="94"/>
      <c r="T62" s="94"/>
      <c r="U62" s="94"/>
      <c r="V62" s="94"/>
      <c r="W62" s="94"/>
      <c r="X62" s="94"/>
      <c r="Y62" s="94"/>
      <c r="Z62" s="94"/>
    </row>
    <row r="63" spans="1:26" s="18" customFormat="1" ht="36.6" hidden="1" customHeight="1">
      <c r="A63" s="140"/>
      <c r="B63" s="82"/>
      <c r="C63" s="140"/>
      <c r="D63" s="140"/>
      <c r="E63" s="82"/>
      <c r="F63" s="27" t="s">
        <v>61</v>
      </c>
      <c r="G63" s="23">
        <f t="shared" si="31"/>
        <v>0</v>
      </c>
      <c r="H63" s="23">
        <v>0</v>
      </c>
      <c r="I63" s="23">
        <v>0</v>
      </c>
      <c r="J63" s="23">
        <v>0</v>
      </c>
      <c r="K63" s="23">
        <v>0</v>
      </c>
      <c r="L63" s="23">
        <v>0</v>
      </c>
      <c r="M63" s="23">
        <v>0</v>
      </c>
      <c r="N63" s="23">
        <v>0</v>
      </c>
      <c r="O63" s="24">
        <v>0</v>
      </c>
      <c r="P63" s="83"/>
      <c r="Q63" s="94"/>
      <c r="R63" s="94"/>
      <c r="S63" s="94"/>
      <c r="T63" s="94"/>
      <c r="U63" s="94"/>
      <c r="V63" s="94"/>
      <c r="W63" s="94"/>
      <c r="X63" s="94"/>
      <c r="Y63" s="94"/>
      <c r="Z63" s="94"/>
    </row>
    <row r="64" spans="1:26" s="18" customFormat="1" ht="18.600000000000001" hidden="1" customHeight="1">
      <c r="A64" s="73">
        <v>20</v>
      </c>
      <c r="B64" s="80" t="s">
        <v>115</v>
      </c>
      <c r="C64" s="73">
        <v>2020</v>
      </c>
      <c r="D64" s="73">
        <v>2027</v>
      </c>
      <c r="E64" s="80" t="s">
        <v>24</v>
      </c>
      <c r="F64" s="30" t="s">
        <v>49</v>
      </c>
      <c r="G64" s="23">
        <f t="shared" si="31"/>
        <v>130000</v>
      </c>
      <c r="H64" s="23">
        <f>H65+H66</f>
        <v>100000</v>
      </c>
      <c r="I64" s="23">
        <f t="shared" ref="I64:N64" si="38">I65+I66</f>
        <v>30000</v>
      </c>
      <c r="J64" s="23">
        <f t="shared" si="38"/>
        <v>0</v>
      </c>
      <c r="K64" s="23">
        <f t="shared" si="38"/>
        <v>0</v>
      </c>
      <c r="L64" s="23">
        <f t="shared" si="38"/>
        <v>0</v>
      </c>
      <c r="M64" s="23">
        <f t="shared" si="38"/>
        <v>0</v>
      </c>
      <c r="N64" s="23">
        <f t="shared" si="38"/>
        <v>0</v>
      </c>
      <c r="O64" s="24">
        <f t="shared" ref="O64" si="39">O65+O66</f>
        <v>0</v>
      </c>
      <c r="P64" s="83" t="s">
        <v>317</v>
      </c>
      <c r="Q64" s="94" t="s">
        <v>97</v>
      </c>
      <c r="R64" s="94" t="s">
        <v>48</v>
      </c>
      <c r="S64" s="94">
        <v>100</v>
      </c>
      <c r="T64" s="94">
        <v>100</v>
      </c>
      <c r="U64" s="94">
        <v>100</v>
      </c>
      <c r="V64" s="94">
        <v>100</v>
      </c>
      <c r="W64" s="94">
        <v>100</v>
      </c>
      <c r="X64" s="94">
        <v>100</v>
      </c>
      <c r="Y64" s="94">
        <v>100</v>
      </c>
      <c r="Z64" s="94">
        <v>100</v>
      </c>
    </row>
    <row r="65" spans="1:26" s="18" customFormat="1" ht="56.25" hidden="1">
      <c r="A65" s="139"/>
      <c r="B65" s="81"/>
      <c r="C65" s="139"/>
      <c r="D65" s="139"/>
      <c r="E65" s="81"/>
      <c r="F65" s="30" t="s">
        <v>60</v>
      </c>
      <c r="G65" s="23">
        <f t="shared" si="31"/>
        <v>130000</v>
      </c>
      <c r="H65" s="23">
        <v>100000</v>
      </c>
      <c r="I65" s="23">
        <v>30000</v>
      </c>
      <c r="J65" s="23">
        <v>0</v>
      </c>
      <c r="K65" s="23">
        <v>0</v>
      </c>
      <c r="L65" s="23">
        <v>0</v>
      </c>
      <c r="M65" s="23">
        <v>0</v>
      </c>
      <c r="N65" s="23">
        <v>0</v>
      </c>
      <c r="O65" s="24">
        <v>0</v>
      </c>
      <c r="P65" s="83"/>
      <c r="Q65" s="94"/>
      <c r="R65" s="94"/>
      <c r="S65" s="94"/>
      <c r="T65" s="94"/>
      <c r="U65" s="94"/>
      <c r="V65" s="94"/>
      <c r="W65" s="94"/>
      <c r="X65" s="94"/>
      <c r="Y65" s="94"/>
      <c r="Z65" s="94"/>
    </row>
    <row r="66" spans="1:26" s="18" customFormat="1" ht="33" hidden="1" customHeight="1">
      <c r="A66" s="140"/>
      <c r="B66" s="82"/>
      <c r="C66" s="140"/>
      <c r="D66" s="140"/>
      <c r="E66" s="82"/>
      <c r="F66" s="27" t="s">
        <v>61</v>
      </c>
      <c r="G66" s="23">
        <f t="shared" si="31"/>
        <v>0</v>
      </c>
      <c r="H66" s="23">
        <v>0</v>
      </c>
      <c r="I66" s="23">
        <v>0</v>
      </c>
      <c r="J66" s="23">
        <v>0</v>
      </c>
      <c r="K66" s="23">
        <v>0</v>
      </c>
      <c r="L66" s="23">
        <v>0</v>
      </c>
      <c r="M66" s="23">
        <v>0</v>
      </c>
      <c r="N66" s="23">
        <v>0</v>
      </c>
      <c r="O66" s="24">
        <v>0</v>
      </c>
      <c r="P66" s="83"/>
      <c r="Q66" s="94"/>
      <c r="R66" s="94"/>
      <c r="S66" s="94"/>
      <c r="T66" s="94"/>
      <c r="U66" s="94"/>
      <c r="V66" s="94"/>
      <c r="W66" s="94"/>
      <c r="X66" s="94"/>
      <c r="Y66" s="94"/>
      <c r="Z66" s="94"/>
    </row>
    <row r="67" spans="1:26" s="18" customFormat="1" ht="22.15" hidden="1" customHeight="1">
      <c r="A67" s="94">
        <v>21</v>
      </c>
      <c r="B67" s="78" t="s">
        <v>116</v>
      </c>
      <c r="C67" s="73">
        <v>2020</v>
      </c>
      <c r="D67" s="73">
        <v>2027</v>
      </c>
      <c r="E67" s="80" t="s">
        <v>84</v>
      </c>
      <c r="F67" s="30" t="s">
        <v>49</v>
      </c>
      <c r="G67" s="23">
        <f t="shared" si="31"/>
        <v>29618800.469999999</v>
      </c>
      <c r="H67" s="23">
        <f>H68+H69</f>
        <v>2530346.7599999998</v>
      </c>
      <c r="I67" s="23">
        <f t="shared" ref="I67:N67" si="40">I68+I69</f>
        <v>2600000</v>
      </c>
      <c r="J67" s="23">
        <f t="shared" si="40"/>
        <v>3454387.08</v>
      </c>
      <c r="K67" s="23">
        <f t="shared" si="40"/>
        <v>3877671.11</v>
      </c>
      <c r="L67" s="23">
        <f t="shared" si="40"/>
        <v>4393892.5999999996</v>
      </c>
      <c r="M67" s="23">
        <f t="shared" si="40"/>
        <v>4254167.6399999997</v>
      </c>
      <c r="N67" s="23">
        <f t="shared" si="40"/>
        <v>4254167.6399999997</v>
      </c>
      <c r="O67" s="24">
        <f t="shared" ref="O67" si="41">O68+O69</f>
        <v>4254167.6399999997</v>
      </c>
      <c r="P67" s="83" t="s">
        <v>318</v>
      </c>
      <c r="Q67" s="94" t="s">
        <v>97</v>
      </c>
      <c r="R67" s="94" t="s">
        <v>48</v>
      </c>
      <c r="S67" s="94">
        <v>2</v>
      </c>
      <c r="T67" s="94">
        <v>2</v>
      </c>
      <c r="U67" s="94">
        <v>2</v>
      </c>
      <c r="V67" s="94">
        <v>2</v>
      </c>
      <c r="W67" s="94">
        <v>2</v>
      </c>
      <c r="X67" s="94">
        <v>2</v>
      </c>
      <c r="Y67" s="94">
        <v>2</v>
      </c>
      <c r="Z67" s="94">
        <v>2</v>
      </c>
    </row>
    <row r="68" spans="1:26" s="18" customFormat="1" ht="56.25" hidden="1">
      <c r="A68" s="94"/>
      <c r="B68" s="78"/>
      <c r="C68" s="139"/>
      <c r="D68" s="139"/>
      <c r="E68" s="81"/>
      <c r="F68" s="30" t="s">
        <v>60</v>
      </c>
      <c r="G68" s="23">
        <f t="shared" si="31"/>
        <v>29618800.469999999</v>
      </c>
      <c r="H68" s="23">
        <v>2530346.7599999998</v>
      </c>
      <c r="I68" s="23">
        <v>2600000</v>
      </c>
      <c r="J68" s="23">
        <v>3454387.08</v>
      </c>
      <c r="K68" s="23">
        <v>3877671.11</v>
      </c>
      <c r="L68" s="23">
        <v>4393892.5999999996</v>
      </c>
      <c r="M68" s="23">
        <v>4254167.6399999997</v>
      </c>
      <c r="N68" s="23">
        <v>4254167.6399999997</v>
      </c>
      <c r="O68" s="24">
        <v>4254167.6399999997</v>
      </c>
      <c r="P68" s="83"/>
      <c r="Q68" s="94"/>
      <c r="R68" s="94"/>
      <c r="S68" s="94"/>
      <c r="T68" s="94"/>
      <c r="U68" s="94"/>
      <c r="V68" s="94"/>
      <c r="W68" s="94"/>
      <c r="X68" s="94"/>
      <c r="Y68" s="94"/>
      <c r="Z68" s="94"/>
    </row>
    <row r="69" spans="1:26" s="18" customFormat="1" ht="31.9" hidden="1" customHeight="1">
      <c r="A69" s="94"/>
      <c r="B69" s="78"/>
      <c r="C69" s="140"/>
      <c r="D69" s="140"/>
      <c r="E69" s="82"/>
      <c r="F69" s="27" t="s">
        <v>61</v>
      </c>
      <c r="G69" s="23">
        <f t="shared" si="31"/>
        <v>0</v>
      </c>
      <c r="H69" s="23">
        <v>0</v>
      </c>
      <c r="I69" s="23">
        <v>0</v>
      </c>
      <c r="J69" s="23">
        <v>0</v>
      </c>
      <c r="K69" s="23">
        <v>0</v>
      </c>
      <c r="L69" s="23">
        <v>0</v>
      </c>
      <c r="M69" s="23">
        <v>0</v>
      </c>
      <c r="N69" s="23">
        <v>0</v>
      </c>
      <c r="O69" s="24">
        <v>0</v>
      </c>
      <c r="P69" s="83"/>
      <c r="Q69" s="94"/>
      <c r="R69" s="94"/>
      <c r="S69" s="94"/>
      <c r="T69" s="94"/>
      <c r="U69" s="94"/>
      <c r="V69" s="94"/>
      <c r="W69" s="94"/>
      <c r="X69" s="94"/>
      <c r="Y69" s="94"/>
      <c r="Z69" s="94"/>
    </row>
    <row r="70" spans="1:26" s="18" customFormat="1" ht="25.9" hidden="1" customHeight="1">
      <c r="A70" s="94">
        <v>22</v>
      </c>
      <c r="B70" s="78" t="s">
        <v>117</v>
      </c>
      <c r="C70" s="76">
        <v>2020</v>
      </c>
      <c r="D70" s="76">
        <v>2027</v>
      </c>
      <c r="E70" s="80" t="s">
        <v>25</v>
      </c>
      <c r="F70" s="30" t="s">
        <v>49</v>
      </c>
      <c r="G70" s="23">
        <f t="shared" si="31"/>
        <v>2796588.37</v>
      </c>
      <c r="H70" s="23">
        <f>H71+H72</f>
        <v>276332</v>
      </c>
      <c r="I70" s="23">
        <f t="shared" ref="I70:N70" si="42">I71+I72</f>
        <v>280000</v>
      </c>
      <c r="J70" s="23">
        <f t="shared" si="42"/>
        <v>337727.37</v>
      </c>
      <c r="K70" s="23">
        <f t="shared" si="42"/>
        <v>344196</v>
      </c>
      <c r="L70" s="23">
        <f t="shared" si="42"/>
        <v>441175</v>
      </c>
      <c r="M70" s="23">
        <f t="shared" si="42"/>
        <v>371749</v>
      </c>
      <c r="N70" s="23">
        <f t="shared" si="42"/>
        <v>372378</v>
      </c>
      <c r="O70" s="24">
        <f t="shared" ref="O70" si="43">O71+O72</f>
        <v>373031</v>
      </c>
      <c r="P70" s="94" t="s">
        <v>399</v>
      </c>
      <c r="Q70" s="94" t="s">
        <v>81</v>
      </c>
      <c r="R70" s="94" t="s">
        <v>48</v>
      </c>
      <c r="S70" s="123">
        <v>100</v>
      </c>
      <c r="T70" s="123">
        <v>100</v>
      </c>
      <c r="U70" s="123">
        <v>100</v>
      </c>
      <c r="V70" s="123">
        <v>100</v>
      </c>
      <c r="W70" s="123">
        <v>100</v>
      </c>
      <c r="X70" s="123">
        <v>100</v>
      </c>
      <c r="Y70" s="123">
        <v>100</v>
      </c>
      <c r="Z70" s="123">
        <v>100</v>
      </c>
    </row>
    <row r="71" spans="1:26" s="18" customFormat="1" ht="56.25" hidden="1">
      <c r="A71" s="94"/>
      <c r="B71" s="78"/>
      <c r="C71" s="76"/>
      <c r="D71" s="76"/>
      <c r="E71" s="81"/>
      <c r="F71" s="30" t="s">
        <v>60</v>
      </c>
      <c r="G71" s="23">
        <f t="shared" si="31"/>
        <v>0</v>
      </c>
      <c r="H71" s="23">
        <v>0</v>
      </c>
      <c r="I71" s="23">
        <v>0</v>
      </c>
      <c r="J71" s="23">
        <v>0</v>
      </c>
      <c r="K71" s="23">
        <v>0</v>
      </c>
      <c r="L71" s="23">
        <v>0</v>
      </c>
      <c r="M71" s="23">
        <v>0</v>
      </c>
      <c r="N71" s="23">
        <v>0</v>
      </c>
      <c r="O71" s="24">
        <v>0</v>
      </c>
      <c r="P71" s="94"/>
      <c r="Q71" s="94"/>
      <c r="R71" s="94"/>
      <c r="S71" s="124"/>
      <c r="T71" s="124"/>
      <c r="U71" s="124"/>
      <c r="V71" s="124"/>
      <c r="W71" s="124"/>
      <c r="X71" s="124"/>
      <c r="Y71" s="124"/>
      <c r="Z71" s="124"/>
    </row>
    <row r="72" spans="1:26" s="18" customFormat="1" ht="32.450000000000003" hidden="1" customHeight="1">
      <c r="A72" s="94"/>
      <c r="B72" s="78"/>
      <c r="C72" s="76"/>
      <c r="D72" s="76"/>
      <c r="E72" s="82"/>
      <c r="F72" s="27" t="s">
        <v>61</v>
      </c>
      <c r="G72" s="23">
        <f t="shared" si="31"/>
        <v>2796588.37</v>
      </c>
      <c r="H72" s="23">
        <v>276332</v>
      </c>
      <c r="I72" s="23">
        <v>280000</v>
      </c>
      <c r="J72" s="23">
        <v>337727.37</v>
      </c>
      <c r="K72" s="23">
        <v>344196</v>
      </c>
      <c r="L72" s="23">
        <v>441175</v>
      </c>
      <c r="M72" s="23">
        <v>371749</v>
      </c>
      <c r="N72" s="23">
        <v>372378</v>
      </c>
      <c r="O72" s="24">
        <v>373031</v>
      </c>
      <c r="P72" s="94"/>
      <c r="Q72" s="94"/>
      <c r="R72" s="94"/>
      <c r="S72" s="125"/>
      <c r="T72" s="125"/>
      <c r="U72" s="125"/>
      <c r="V72" s="125"/>
      <c r="W72" s="125"/>
      <c r="X72" s="125"/>
      <c r="Y72" s="125"/>
      <c r="Z72" s="125"/>
    </row>
    <row r="73" spans="1:26" s="18" customFormat="1" ht="18.600000000000001" hidden="1" customHeight="1">
      <c r="A73" s="94">
        <v>23</v>
      </c>
      <c r="B73" s="80" t="s">
        <v>118</v>
      </c>
      <c r="C73" s="76">
        <v>2020</v>
      </c>
      <c r="D73" s="76">
        <v>2027</v>
      </c>
      <c r="E73" s="80" t="s">
        <v>104</v>
      </c>
      <c r="F73" s="30" t="s">
        <v>49</v>
      </c>
      <c r="G73" s="23" t="s">
        <v>48</v>
      </c>
      <c r="H73" s="23" t="s">
        <v>48</v>
      </c>
      <c r="I73" s="23" t="s">
        <v>48</v>
      </c>
      <c r="J73" s="23" t="s">
        <v>48</v>
      </c>
      <c r="K73" s="23" t="s">
        <v>48</v>
      </c>
      <c r="L73" s="23" t="s">
        <v>48</v>
      </c>
      <c r="M73" s="23" t="s">
        <v>48</v>
      </c>
      <c r="N73" s="23" t="s">
        <v>48</v>
      </c>
      <c r="O73" s="24" t="s">
        <v>48</v>
      </c>
      <c r="P73" s="123" t="s">
        <v>315</v>
      </c>
      <c r="Q73" s="94" t="s">
        <v>97</v>
      </c>
      <c r="R73" s="94" t="s">
        <v>48</v>
      </c>
      <c r="S73" s="123">
        <v>100</v>
      </c>
      <c r="T73" s="123">
        <v>100</v>
      </c>
      <c r="U73" s="123">
        <v>100</v>
      </c>
      <c r="V73" s="123">
        <v>100</v>
      </c>
      <c r="W73" s="123">
        <v>100</v>
      </c>
      <c r="X73" s="123">
        <v>100</v>
      </c>
      <c r="Y73" s="123">
        <v>100</v>
      </c>
      <c r="Z73" s="123">
        <v>100</v>
      </c>
    </row>
    <row r="74" spans="1:26" s="18" customFormat="1" ht="56.25" hidden="1">
      <c r="A74" s="94"/>
      <c r="B74" s="81"/>
      <c r="C74" s="76"/>
      <c r="D74" s="76"/>
      <c r="E74" s="81"/>
      <c r="F74" s="30" t="s">
        <v>60</v>
      </c>
      <c r="G74" s="23" t="s">
        <v>48</v>
      </c>
      <c r="H74" s="23" t="s">
        <v>48</v>
      </c>
      <c r="I74" s="23" t="s">
        <v>48</v>
      </c>
      <c r="J74" s="23" t="s">
        <v>48</v>
      </c>
      <c r="K74" s="23" t="s">
        <v>48</v>
      </c>
      <c r="L74" s="23" t="s">
        <v>48</v>
      </c>
      <c r="M74" s="23" t="s">
        <v>48</v>
      </c>
      <c r="N74" s="23" t="s">
        <v>48</v>
      </c>
      <c r="O74" s="24" t="s">
        <v>48</v>
      </c>
      <c r="P74" s="124"/>
      <c r="Q74" s="94"/>
      <c r="R74" s="94"/>
      <c r="S74" s="124"/>
      <c r="T74" s="124"/>
      <c r="U74" s="124"/>
      <c r="V74" s="124"/>
      <c r="W74" s="124"/>
      <c r="X74" s="124"/>
      <c r="Y74" s="124"/>
      <c r="Z74" s="124"/>
    </row>
    <row r="75" spans="1:26" s="18" customFormat="1" ht="33" hidden="1" customHeight="1">
      <c r="A75" s="94"/>
      <c r="B75" s="82"/>
      <c r="C75" s="76"/>
      <c r="D75" s="76"/>
      <c r="E75" s="82"/>
      <c r="F75" s="27" t="s">
        <v>61</v>
      </c>
      <c r="G75" s="23" t="s">
        <v>48</v>
      </c>
      <c r="H75" s="23" t="s">
        <v>48</v>
      </c>
      <c r="I75" s="23" t="s">
        <v>48</v>
      </c>
      <c r="J75" s="23" t="s">
        <v>48</v>
      </c>
      <c r="K75" s="23" t="s">
        <v>48</v>
      </c>
      <c r="L75" s="23" t="s">
        <v>48</v>
      </c>
      <c r="M75" s="23" t="s">
        <v>48</v>
      </c>
      <c r="N75" s="23" t="s">
        <v>48</v>
      </c>
      <c r="O75" s="24" t="s">
        <v>48</v>
      </c>
      <c r="P75" s="125"/>
      <c r="Q75" s="94"/>
      <c r="R75" s="94"/>
      <c r="S75" s="125"/>
      <c r="T75" s="125"/>
      <c r="U75" s="125"/>
      <c r="V75" s="125"/>
      <c r="W75" s="125"/>
      <c r="X75" s="125"/>
      <c r="Y75" s="125"/>
      <c r="Z75" s="125"/>
    </row>
    <row r="76" spans="1:26" s="18" customFormat="1" ht="25.15" hidden="1" customHeight="1">
      <c r="A76" s="94">
        <v>24</v>
      </c>
      <c r="B76" s="80" t="s">
        <v>119</v>
      </c>
      <c r="C76" s="76">
        <v>2020</v>
      </c>
      <c r="D76" s="76">
        <v>2027</v>
      </c>
      <c r="E76" s="80" t="s">
        <v>85</v>
      </c>
      <c r="F76" s="30" t="s">
        <v>49</v>
      </c>
      <c r="G76" s="23" t="s">
        <v>48</v>
      </c>
      <c r="H76" s="23" t="s">
        <v>48</v>
      </c>
      <c r="I76" s="23" t="s">
        <v>48</v>
      </c>
      <c r="J76" s="23" t="s">
        <v>48</v>
      </c>
      <c r="K76" s="23" t="s">
        <v>48</v>
      </c>
      <c r="L76" s="23" t="s">
        <v>48</v>
      </c>
      <c r="M76" s="23" t="s">
        <v>48</v>
      </c>
      <c r="N76" s="23" t="s">
        <v>48</v>
      </c>
      <c r="O76" s="24" t="s">
        <v>48</v>
      </c>
      <c r="P76" s="123" t="s">
        <v>86</v>
      </c>
      <c r="Q76" s="94" t="s">
        <v>97</v>
      </c>
      <c r="R76" s="123" t="s">
        <v>48</v>
      </c>
      <c r="S76" s="123">
        <v>100</v>
      </c>
      <c r="T76" s="123">
        <v>100</v>
      </c>
      <c r="U76" s="123">
        <v>100</v>
      </c>
      <c r="V76" s="123">
        <v>100</v>
      </c>
      <c r="W76" s="123">
        <v>100</v>
      </c>
      <c r="X76" s="123">
        <v>100</v>
      </c>
      <c r="Y76" s="123">
        <v>100</v>
      </c>
      <c r="Z76" s="123">
        <v>100</v>
      </c>
    </row>
    <row r="77" spans="1:26" s="18" customFormat="1" ht="56.25" hidden="1">
      <c r="A77" s="94"/>
      <c r="B77" s="81"/>
      <c r="C77" s="76"/>
      <c r="D77" s="76"/>
      <c r="E77" s="81"/>
      <c r="F77" s="30" t="s">
        <v>60</v>
      </c>
      <c r="G77" s="23" t="s">
        <v>48</v>
      </c>
      <c r="H77" s="23" t="s">
        <v>48</v>
      </c>
      <c r="I77" s="23" t="s">
        <v>48</v>
      </c>
      <c r="J77" s="23" t="s">
        <v>48</v>
      </c>
      <c r="K77" s="23" t="s">
        <v>48</v>
      </c>
      <c r="L77" s="23" t="s">
        <v>48</v>
      </c>
      <c r="M77" s="23" t="s">
        <v>48</v>
      </c>
      <c r="N77" s="23" t="s">
        <v>48</v>
      </c>
      <c r="O77" s="24" t="s">
        <v>48</v>
      </c>
      <c r="P77" s="124"/>
      <c r="Q77" s="94"/>
      <c r="R77" s="124"/>
      <c r="S77" s="124"/>
      <c r="T77" s="124"/>
      <c r="U77" s="124"/>
      <c r="V77" s="124"/>
      <c r="W77" s="124"/>
      <c r="X77" s="124"/>
      <c r="Y77" s="124"/>
      <c r="Z77" s="124"/>
    </row>
    <row r="78" spans="1:26" s="18" customFormat="1" ht="28.15" hidden="1" customHeight="1">
      <c r="A78" s="94"/>
      <c r="B78" s="82"/>
      <c r="C78" s="76"/>
      <c r="D78" s="76"/>
      <c r="E78" s="82"/>
      <c r="F78" s="27" t="s">
        <v>61</v>
      </c>
      <c r="G78" s="23" t="s">
        <v>48</v>
      </c>
      <c r="H78" s="23" t="s">
        <v>48</v>
      </c>
      <c r="I78" s="23" t="s">
        <v>48</v>
      </c>
      <c r="J78" s="23" t="s">
        <v>48</v>
      </c>
      <c r="K78" s="23" t="s">
        <v>48</v>
      </c>
      <c r="L78" s="23" t="s">
        <v>48</v>
      </c>
      <c r="M78" s="23" t="s">
        <v>48</v>
      </c>
      <c r="N78" s="23" t="s">
        <v>48</v>
      </c>
      <c r="O78" s="24" t="s">
        <v>48</v>
      </c>
      <c r="P78" s="125"/>
      <c r="Q78" s="94"/>
      <c r="R78" s="125"/>
      <c r="S78" s="125"/>
      <c r="T78" s="125"/>
      <c r="U78" s="125"/>
      <c r="V78" s="125"/>
      <c r="W78" s="125"/>
      <c r="X78" s="125"/>
      <c r="Y78" s="125"/>
      <c r="Z78" s="125"/>
    </row>
    <row r="79" spans="1:26" s="18" customFormat="1" ht="14.45" hidden="1" customHeight="1">
      <c r="A79" s="135" t="s">
        <v>105</v>
      </c>
      <c r="B79" s="80" t="s">
        <v>190</v>
      </c>
      <c r="C79" s="123">
        <v>2020</v>
      </c>
      <c r="D79" s="123">
        <v>2027</v>
      </c>
      <c r="E79" s="80" t="s">
        <v>82</v>
      </c>
      <c r="F79" s="30" t="s">
        <v>49</v>
      </c>
      <c r="G79" s="23">
        <f t="shared" si="31"/>
        <v>356800</v>
      </c>
      <c r="H79" s="23">
        <f>H80+H81</f>
        <v>200000</v>
      </c>
      <c r="I79" s="23">
        <f t="shared" ref="I79:N79" si="44">I80+I81</f>
        <v>40000</v>
      </c>
      <c r="J79" s="23">
        <f t="shared" si="44"/>
        <v>36800</v>
      </c>
      <c r="K79" s="23">
        <f t="shared" si="44"/>
        <v>0</v>
      </c>
      <c r="L79" s="23">
        <f t="shared" si="44"/>
        <v>0</v>
      </c>
      <c r="M79" s="23">
        <f t="shared" si="44"/>
        <v>40000</v>
      </c>
      <c r="N79" s="23">
        <f t="shared" si="44"/>
        <v>40000</v>
      </c>
      <c r="O79" s="24">
        <f t="shared" ref="O79" si="45">O80+O81</f>
        <v>0</v>
      </c>
      <c r="P79" s="123" t="s">
        <v>27</v>
      </c>
      <c r="Q79" s="94" t="s">
        <v>97</v>
      </c>
      <c r="R79" s="94" t="s">
        <v>48</v>
      </c>
      <c r="S79" s="94">
        <v>86</v>
      </c>
      <c r="T79" s="94">
        <v>87</v>
      </c>
      <c r="U79" s="94">
        <v>88</v>
      </c>
      <c r="V79" s="94">
        <v>90</v>
      </c>
      <c r="W79" s="94">
        <v>92</v>
      </c>
      <c r="X79" s="94">
        <v>93</v>
      </c>
      <c r="Y79" s="94">
        <v>94</v>
      </c>
      <c r="Z79" s="94">
        <v>95</v>
      </c>
    </row>
    <row r="80" spans="1:26" s="18" customFormat="1" ht="56.25" hidden="1">
      <c r="A80" s="136"/>
      <c r="B80" s="81"/>
      <c r="C80" s="124"/>
      <c r="D80" s="124"/>
      <c r="E80" s="81"/>
      <c r="F80" s="30" t="s">
        <v>60</v>
      </c>
      <c r="G80" s="23">
        <f t="shared" si="31"/>
        <v>356800</v>
      </c>
      <c r="H80" s="23">
        <v>200000</v>
      </c>
      <c r="I80" s="23">
        <v>40000</v>
      </c>
      <c r="J80" s="23">
        <v>36800</v>
      </c>
      <c r="K80" s="23">
        <v>0</v>
      </c>
      <c r="L80" s="23">
        <v>0</v>
      </c>
      <c r="M80" s="23">
        <v>40000</v>
      </c>
      <c r="N80" s="23">
        <v>40000</v>
      </c>
      <c r="O80" s="24">
        <v>0</v>
      </c>
      <c r="P80" s="133"/>
      <c r="Q80" s="94"/>
      <c r="R80" s="94" t="s">
        <v>48</v>
      </c>
      <c r="S80" s="94" t="s">
        <v>48</v>
      </c>
      <c r="T80" s="94" t="s">
        <v>48</v>
      </c>
      <c r="U80" s="94" t="s">
        <v>48</v>
      </c>
      <c r="V80" s="94" t="s">
        <v>48</v>
      </c>
      <c r="W80" s="94" t="s">
        <v>48</v>
      </c>
      <c r="X80" s="94" t="s">
        <v>48</v>
      </c>
      <c r="Y80" s="94" t="s">
        <v>48</v>
      </c>
      <c r="Z80" s="94"/>
    </row>
    <row r="81" spans="1:26" s="18" customFormat="1" ht="33.75" hidden="1">
      <c r="A81" s="137"/>
      <c r="B81" s="82"/>
      <c r="C81" s="125"/>
      <c r="D81" s="125"/>
      <c r="E81" s="82"/>
      <c r="F81" s="27" t="s">
        <v>61</v>
      </c>
      <c r="G81" s="23">
        <f t="shared" si="31"/>
        <v>0</v>
      </c>
      <c r="H81" s="23">
        <v>0</v>
      </c>
      <c r="I81" s="23">
        <v>0</v>
      </c>
      <c r="J81" s="23">
        <v>0</v>
      </c>
      <c r="K81" s="23">
        <v>0</v>
      </c>
      <c r="L81" s="23">
        <v>0</v>
      </c>
      <c r="M81" s="23">
        <v>0</v>
      </c>
      <c r="N81" s="23">
        <v>0</v>
      </c>
      <c r="O81" s="24">
        <v>0</v>
      </c>
      <c r="P81" s="138"/>
      <c r="Q81" s="94"/>
      <c r="R81" s="94"/>
      <c r="S81" s="94"/>
      <c r="T81" s="94"/>
      <c r="U81" s="94"/>
      <c r="V81" s="94"/>
      <c r="W81" s="94"/>
      <c r="X81" s="94"/>
      <c r="Y81" s="94"/>
      <c r="Z81" s="94"/>
    </row>
    <row r="82" spans="1:26" s="18" customFormat="1" ht="14.45" hidden="1" customHeight="1">
      <c r="A82" s="135" t="s">
        <v>106</v>
      </c>
      <c r="B82" s="80" t="s">
        <v>120</v>
      </c>
      <c r="C82" s="123">
        <v>2020</v>
      </c>
      <c r="D82" s="123">
        <v>2027</v>
      </c>
      <c r="E82" s="80" t="s">
        <v>193</v>
      </c>
      <c r="F82" s="30" t="s">
        <v>49</v>
      </c>
      <c r="G82" s="23">
        <f t="shared" si="31"/>
        <v>338923387.83999997</v>
      </c>
      <c r="H82" s="23">
        <f>H83+H84</f>
        <v>29501891.699999999</v>
      </c>
      <c r="I82" s="23">
        <f t="shared" ref="I82:N82" si="46">I83+I84</f>
        <v>30000000</v>
      </c>
      <c r="J82" s="23">
        <f t="shared" si="46"/>
        <v>37810920.170000002</v>
      </c>
      <c r="K82" s="23">
        <f t="shared" si="46"/>
        <v>45669555.32</v>
      </c>
      <c r="L82" s="23">
        <f t="shared" si="46"/>
        <v>49755846.340000004</v>
      </c>
      <c r="M82" s="23">
        <f t="shared" si="46"/>
        <v>50499192.289999999</v>
      </c>
      <c r="N82" s="23">
        <f t="shared" si="46"/>
        <v>47842991.009999998</v>
      </c>
      <c r="O82" s="24">
        <f t="shared" ref="O82" si="47">O83+O84</f>
        <v>47842991.009999998</v>
      </c>
      <c r="P82" s="123" t="s">
        <v>194</v>
      </c>
      <c r="Q82" s="94" t="s">
        <v>73</v>
      </c>
      <c r="R82" s="94" t="s">
        <v>48</v>
      </c>
      <c r="S82" s="94">
        <v>0</v>
      </c>
      <c r="T82" s="94">
        <v>0</v>
      </c>
      <c r="U82" s="94">
        <v>0</v>
      </c>
      <c r="V82" s="94">
        <v>0</v>
      </c>
      <c r="W82" s="94">
        <v>0</v>
      </c>
      <c r="X82" s="94">
        <v>0</v>
      </c>
      <c r="Y82" s="94">
        <v>0</v>
      </c>
      <c r="Z82" s="94">
        <v>0</v>
      </c>
    </row>
    <row r="83" spans="1:26" s="18" customFormat="1" ht="56.25" hidden="1">
      <c r="A83" s="136"/>
      <c r="B83" s="81"/>
      <c r="C83" s="124"/>
      <c r="D83" s="124"/>
      <c r="E83" s="81"/>
      <c r="F83" s="30" t="s">
        <v>60</v>
      </c>
      <c r="G83" s="23">
        <f t="shared" si="31"/>
        <v>335745160.56</v>
      </c>
      <c r="H83" s="23">
        <v>29501891.699999999</v>
      </c>
      <c r="I83" s="23">
        <v>30000000</v>
      </c>
      <c r="J83" s="23">
        <v>36030817.380000003</v>
      </c>
      <c r="K83" s="23">
        <v>45000421.280000001</v>
      </c>
      <c r="L83" s="23">
        <v>49026855.890000001</v>
      </c>
      <c r="M83" s="23">
        <v>50499192.289999999</v>
      </c>
      <c r="N83" s="23">
        <v>47842991.009999998</v>
      </c>
      <c r="O83" s="23">
        <v>47842991.009999998</v>
      </c>
      <c r="P83" s="124"/>
      <c r="Q83" s="94"/>
      <c r="R83" s="94"/>
      <c r="S83" s="94"/>
      <c r="T83" s="94"/>
      <c r="U83" s="94"/>
      <c r="V83" s="94"/>
      <c r="W83" s="94"/>
      <c r="X83" s="94"/>
      <c r="Y83" s="94"/>
      <c r="Z83" s="94"/>
    </row>
    <row r="84" spans="1:26" s="18" customFormat="1" ht="27" hidden="1" customHeight="1">
      <c r="A84" s="137"/>
      <c r="B84" s="82"/>
      <c r="C84" s="125"/>
      <c r="D84" s="125"/>
      <c r="E84" s="82"/>
      <c r="F84" s="27" t="s">
        <v>61</v>
      </c>
      <c r="G84" s="23">
        <f t="shared" si="31"/>
        <v>3178227.2800000003</v>
      </c>
      <c r="H84" s="23">
        <v>0</v>
      </c>
      <c r="I84" s="23">
        <v>0</v>
      </c>
      <c r="J84" s="23">
        <v>1780102.79</v>
      </c>
      <c r="K84" s="23">
        <v>669134.04</v>
      </c>
      <c r="L84" s="23">
        <v>728990.45</v>
      </c>
      <c r="M84" s="23">
        <v>0</v>
      </c>
      <c r="N84" s="23">
        <v>0</v>
      </c>
      <c r="O84" s="23">
        <v>0</v>
      </c>
      <c r="P84" s="125"/>
      <c r="Q84" s="94"/>
      <c r="R84" s="94"/>
      <c r="S84" s="94"/>
      <c r="T84" s="94"/>
      <c r="U84" s="94"/>
      <c r="V84" s="94"/>
      <c r="W84" s="94"/>
      <c r="X84" s="94"/>
      <c r="Y84" s="94"/>
      <c r="Z84" s="94"/>
    </row>
    <row r="85" spans="1:26" s="18" customFormat="1" ht="21.6" hidden="1" customHeight="1">
      <c r="A85" s="135" t="s">
        <v>204</v>
      </c>
      <c r="B85" s="80" t="s">
        <v>121</v>
      </c>
      <c r="C85" s="123">
        <v>2020</v>
      </c>
      <c r="D85" s="123">
        <v>2027</v>
      </c>
      <c r="E85" s="80" t="s">
        <v>82</v>
      </c>
      <c r="F85" s="30" t="s">
        <v>49</v>
      </c>
      <c r="G85" s="23">
        <f t="shared" si="31"/>
        <v>454000</v>
      </c>
      <c r="H85" s="23">
        <f>H86+H87</f>
        <v>50000</v>
      </c>
      <c r="I85" s="23">
        <f t="shared" ref="I85:N85" si="48">I86+I87</f>
        <v>110000</v>
      </c>
      <c r="J85" s="23">
        <f t="shared" si="48"/>
        <v>48000</v>
      </c>
      <c r="K85" s="23">
        <f t="shared" si="48"/>
        <v>46000</v>
      </c>
      <c r="L85" s="23">
        <f t="shared" si="48"/>
        <v>50000</v>
      </c>
      <c r="M85" s="23">
        <f t="shared" si="48"/>
        <v>50000</v>
      </c>
      <c r="N85" s="23">
        <f t="shared" si="48"/>
        <v>50000</v>
      </c>
      <c r="O85" s="24">
        <f t="shared" ref="O85" si="49">O86+O87</f>
        <v>50000</v>
      </c>
      <c r="P85" s="123" t="s">
        <v>107</v>
      </c>
      <c r="Q85" s="94" t="s">
        <v>108</v>
      </c>
      <c r="R85" s="94">
        <f>S85+T85+U85+V85+W85++X85+Z85</f>
        <v>32</v>
      </c>
      <c r="S85" s="94">
        <v>3</v>
      </c>
      <c r="T85" s="94">
        <v>6</v>
      </c>
      <c r="U85" s="94">
        <v>6</v>
      </c>
      <c r="V85" s="94">
        <v>2</v>
      </c>
      <c r="W85" s="94">
        <v>5</v>
      </c>
      <c r="X85" s="94">
        <v>5</v>
      </c>
      <c r="Y85" s="94">
        <v>5</v>
      </c>
      <c r="Z85" s="94">
        <v>5</v>
      </c>
    </row>
    <row r="86" spans="1:26" s="18" customFormat="1" ht="56.25" hidden="1">
      <c r="A86" s="136"/>
      <c r="B86" s="81"/>
      <c r="C86" s="124"/>
      <c r="D86" s="124"/>
      <c r="E86" s="81"/>
      <c r="F86" s="30" t="s">
        <v>60</v>
      </c>
      <c r="G86" s="23">
        <f t="shared" si="31"/>
        <v>454000</v>
      </c>
      <c r="H86" s="23">
        <v>50000</v>
      </c>
      <c r="I86" s="23">
        <v>110000</v>
      </c>
      <c r="J86" s="23">
        <v>48000</v>
      </c>
      <c r="K86" s="23">
        <v>46000</v>
      </c>
      <c r="L86" s="23">
        <v>50000</v>
      </c>
      <c r="M86" s="23">
        <v>50000</v>
      </c>
      <c r="N86" s="23">
        <v>50000</v>
      </c>
      <c r="O86" s="24">
        <v>50000</v>
      </c>
      <c r="P86" s="133"/>
      <c r="Q86" s="94"/>
      <c r="R86" s="94" t="s">
        <v>48</v>
      </c>
      <c r="S86" s="94" t="s">
        <v>48</v>
      </c>
      <c r="T86" s="94" t="s">
        <v>48</v>
      </c>
      <c r="U86" s="94" t="s">
        <v>48</v>
      </c>
      <c r="V86" s="94" t="s">
        <v>48</v>
      </c>
      <c r="W86" s="94" t="s">
        <v>48</v>
      </c>
      <c r="X86" s="94">
        <v>94</v>
      </c>
      <c r="Y86" s="94">
        <v>95</v>
      </c>
      <c r="Z86" s="94"/>
    </row>
    <row r="87" spans="1:26" s="18" customFormat="1" ht="30" hidden="1" customHeight="1">
      <c r="A87" s="137"/>
      <c r="B87" s="82"/>
      <c r="C87" s="125"/>
      <c r="D87" s="125"/>
      <c r="E87" s="82"/>
      <c r="F87" s="27" t="s">
        <v>61</v>
      </c>
      <c r="G87" s="23">
        <f t="shared" si="31"/>
        <v>0</v>
      </c>
      <c r="H87" s="23">
        <v>0</v>
      </c>
      <c r="I87" s="23">
        <v>0</v>
      </c>
      <c r="J87" s="23">
        <v>0</v>
      </c>
      <c r="K87" s="23">
        <v>0</v>
      </c>
      <c r="L87" s="23">
        <v>0</v>
      </c>
      <c r="M87" s="23">
        <v>0</v>
      </c>
      <c r="N87" s="23">
        <v>0</v>
      </c>
      <c r="O87" s="24">
        <v>0</v>
      </c>
      <c r="P87" s="138"/>
      <c r="Q87" s="94"/>
      <c r="R87" s="94"/>
      <c r="S87" s="94"/>
      <c r="T87" s="94"/>
      <c r="U87" s="94"/>
      <c r="V87" s="94"/>
      <c r="W87" s="94"/>
      <c r="X87" s="94"/>
      <c r="Y87" s="94"/>
      <c r="Z87" s="94"/>
    </row>
    <row r="88" spans="1:26" s="18" customFormat="1" ht="25.15" hidden="1" customHeight="1">
      <c r="A88" s="123">
        <v>28</v>
      </c>
      <c r="B88" s="80" t="s">
        <v>122</v>
      </c>
      <c r="C88" s="76">
        <v>2020</v>
      </c>
      <c r="D88" s="76">
        <v>2027</v>
      </c>
      <c r="E88" s="80" t="s">
        <v>82</v>
      </c>
      <c r="F88" s="30" t="s">
        <v>49</v>
      </c>
      <c r="G88" s="23">
        <f t="shared" si="31"/>
        <v>160000</v>
      </c>
      <c r="H88" s="23">
        <f>H89+H90</f>
        <v>20000</v>
      </c>
      <c r="I88" s="23">
        <f t="shared" ref="I88:N88" si="50">I89+I90</f>
        <v>20000</v>
      </c>
      <c r="J88" s="23">
        <f t="shared" si="50"/>
        <v>20000</v>
      </c>
      <c r="K88" s="23">
        <f t="shared" si="50"/>
        <v>20000</v>
      </c>
      <c r="L88" s="23">
        <f t="shared" si="50"/>
        <v>20000</v>
      </c>
      <c r="M88" s="23">
        <f t="shared" si="50"/>
        <v>20000</v>
      </c>
      <c r="N88" s="23">
        <f t="shared" si="50"/>
        <v>20000</v>
      </c>
      <c r="O88" s="24">
        <f t="shared" ref="O88" si="51">O89+O90</f>
        <v>20000</v>
      </c>
      <c r="P88" s="123" t="s">
        <v>320</v>
      </c>
      <c r="Q88" s="123" t="s">
        <v>59</v>
      </c>
      <c r="R88" s="123">
        <v>8</v>
      </c>
      <c r="S88" s="123">
        <v>1</v>
      </c>
      <c r="T88" s="123">
        <v>1</v>
      </c>
      <c r="U88" s="123">
        <v>1</v>
      </c>
      <c r="V88" s="123">
        <v>1</v>
      </c>
      <c r="W88" s="123">
        <v>1</v>
      </c>
      <c r="X88" s="123">
        <v>1</v>
      </c>
      <c r="Y88" s="123">
        <v>1</v>
      </c>
      <c r="Z88" s="123">
        <v>1</v>
      </c>
    </row>
    <row r="89" spans="1:26" s="18" customFormat="1" ht="56.25" hidden="1">
      <c r="A89" s="124"/>
      <c r="B89" s="81"/>
      <c r="C89" s="76"/>
      <c r="D89" s="76"/>
      <c r="E89" s="81"/>
      <c r="F89" s="30" t="s">
        <v>60</v>
      </c>
      <c r="G89" s="23">
        <f t="shared" si="31"/>
        <v>160000</v>
      </c>
      <c r="H89" s="23">
        <v>20000</v>
      </c>
      <c r="I89" s="23">
        <v>20000</v>
      </c>
      <c r="J89" s="23">
        <v>20000</v>
      </c>
      <c r="K89" s="23">
        <v>20000</v>
      </c>
      <c r="L89" s="23">
        <v>20000</v>
      </c>
      <c r="M89" s="23">
        <v>20000</v>
      </c>
      <c r="N89" s="23">
        <v>20000</v>
      </c>
      <c r="O89" s="24">
        <v>20000</v>
      </c>
      <c r="P89" s="124"/>
      <c r="Q89" s="124"/>
      <c r="R89" s="124" t="s">
        <v>48</v>
      </c>
      <c r="S89" s="124"/>
      <c r="T89" s="124"/>
      <c r="U89" s="124"/>
      <c r="V89" s="124"/>
      <c r="W89" s="124"/>
      <c r="X89" s="124"/>
      <c r="Y89" s="124"/>
      <c r="Z89" s="124"/>
    </row>
    <row r="90" spans="1:26" s="18" customFormat="1" ht="33.75" hidden="1">
      <c r="A90" s="125"/>
      <c r="B90" s="82"/>
      <c r="C90" s="76"/>
      <c r="D90" s="76"/>
      <c r="E90" s="82"/>
      <c r="F90" s="27" t="s">
        <v>61</v>
      </c>
      <c r="G90" s="23">
        <f t="shared" si="31"/>
        <v>0</v>
      </c>
      <c r="H90" s="23">
        <v>0</v>
      </c>
      <c r="I90" s="23">
        <v>0</v>
      </c>
      <c r="J90" s="23">
        <v>0</v>
      </c>
      <c r="K90" s="23">
        <v>0</v>
      </c>
      <c r="L90" s="23">
        <v>0</v>
      </c>
      <c r="M90" s="23">
        <v>0</v>
      </c>
      <c r="N90" s="23">
        <v>0</v>
      </c>
      <c r="O90" s="24">
        <v>0</v>
      </c>
      <c r="P90" s="125"/>
      <c r="Q90" s="125"/>
      <c r="R90" s="125"/>
      <c r="S90" s="125"/>
      <c r="T90" s="125"/>
      <c r="U90" s="125"/>
      <c r="V90" s="125"/>
      <c r="W90" s="125"/>
      <c r="X90" s="125"/>
      <c r="Y90" s="125"/>
      <c r="Z90" s="125"/>
    </row>
    <row r="91" spans="1:26" s="18" customFormat="1" ht="28.15" hidden="1" customHeight="1">
      <c r="A91" s="123">
        <v>29</v>
      </c>
      <c r="B91" s="80" t="s">
        <v>123</v>
      </c>
      <c r="C91" s="76">
        <v>2020</v>
      </c>
      <c r="D91" s="76">
        <v>2020</v>
      </c>
      <c r="E91" s="80" t="s">
        <v>82</v>
      </c>
      <c r="F91" s="30" t="s">
        <v>49</v>
      </c>
      <c r="G91" s="23">
        <f t="shared" si="31"/>
        <v>2241786.4</v>
      </c>
      <c r="H91" s="23">
        <f t="shared" ref="H91:N91" si="52">H92+H93</f>
        <v>1921680</v>
      </c>
      <c r="I91" s="23">
        <f t="shared" si="52"/>
        <v>0</v>
      </c>
      <c r="J91" s="23">
        <f t="shared" si="52"/>
        <v>320106.40000000002</v>
      </c>
      <c r="K91" s="23">
        <f t="shared" si="52"/>
        <v>0</v>
      </c>
      <c r="L91" s="23">
        <f t="shared" si="52"/>
        <v>0</v>
      </c>
      <c r="M91" s="23">
        <f t="shared" si="52"/>
        <v>0</v>
      </c>
      <c r="N91" s="23">
        <f t="shared" si="52"/>
        <v>0</v>
      </c>
      <c r="O91" s="24">
        <f t="shared" ref="O91" si="53">O92+O93</f>
        <v>0</v>
      </c>
      <c r="P91" s="123" t="s">
        <v>319</v>
      </c>
      <c r="Q91" s="123" t="s">
        <v>59</v>
      </c>
      <c r="R91" s="123">
        <v>2</v>
      </c>
      <c r="S91" s="123">
        <v>1</v>
      </c>
      <c r="T91" s="123">
        <v>0</v>
      </c>
      <c r="U91" s="123">
        <v>1</v>
      </c>
      <c r="V91" s="123">
        <v>0</v>
      </c>
      <c r="W91" s="123">
        <v>0</v>
      </c>
      <c r="X91" s="123">
        <v>0</v>
      </c>
      <c r="Y91" s="123">
        <v>0</v>
      </c>
      <c r="Z91" s="123">
        <v>0</v>
      </c>
    </row>
    <row r="92" spans="1:26" s="18" customFormat="1" ht="28.15" hidden="1" customHeight="1">
      <c r="A92" s="124"/>
      <c r="B92" s="81"/>
      <c r="C92" s="76"/>
      <c r="D92" s="76"/>
      <c r="E92" s="81"/>
      <c r="F92" s="30" t="s">
        <v>60</v>
      </c>
      <c r="G92" s="23">
        <f t="shared" si="31"/>
        <v>2241786.4</v>
      </c>
      <c r="H92" s="23">
        <v>1921680</v>
      </c>
      <c r="I92" s="23">
        <v>0</v>
      </c>
      <c r="J92" s="23">
        <v>320106.40000000002</v>
      </c>
      <c r="K92" s="23">
        <v>0</v>
      </c>
      <c r="L92" s="23">
        <v>0</v>
      </c>
      <c r="M92" s="23">
        <v>0</v>
      </c>
      <c r="N92" s="23">
        <v>0</v>
      </c>
      <c r="O92" s="24">
        <v>0</v>
      </c>
      <c r="P92" s="124"/>
      <c r="Q92" s="124"/>
      <c r="R92" s="124" t="s">
        <v>48</v>
      </c>
      <c r="S92" s="124"/>
      <c r="T92" s="124"/>
      <c r="U92" s="124"/>
      <c r="V92" s="124"/>
      <c r="W92" s="124"/>
      <c r="X92" s="124"/>
      <c r="Y92" s="124"/>
      <c r="Z92" s="124"/>
    </row>
    <row r="93" spans="1:26" s="18" customFormat="1" ht="28.15" hidden="1" customHeight="1">
      <c r="A93" s="125"/>
      <c r="B93" s="82"/>
      <c r="C93" s="76"/>
      <c r="D93" s="76"/>
      <c r="E93" s="82"/>
      <c r="F93" s="27" t="s">
        <v>61</v>
      </c>
      <c r="G93" s="23">
        <f t="shared" si="31"/>
        <v>0</v>
      </c>
      <c r="H93" s="23">
        <v>0</v>
      </c>
      <c r="I93" s="23">
        <v>0</v>
      </c>
      <c r="J93" s="23">
        <v>0</v>
      </c>
      <c r="K93" s="23">
        <v>0</v>
      </c>
      <c r="L93" s="23">
        <v>0</v>
      </c>
      <c r="M93" s="23">
        <v>0</v>
      </c>
      <c r="N93" s="23">
        <v>0</v>
      </c>
      <c r="O93" s="24">
        <v>0</v>
      </c>
      <c r="P93" s="125"/>
      <c r="Q93" s="125"/>
      <c r="R93" s="125"/>
      <c r="S93" s="125"/>
      <c r="T93" s="125"/>
      <c r="U93" s="125"/>
      <c r="V93" s="125"/>
      <c r="W93" s="125"/>
      <c r="X93" s="125"/>
      <c r="Y93" s="125"/>
      <c r="Z93" s="125"/>
    </row>
    <row r="94" spans="1:26" s="18" customFormat="1" ht="28.15" hidden="1" customHeight="1">
      <c r="A94" s="126" t="s">
        <v>214</v>
      </c>
      <c r="B94" s="80" t="s">
        <v>212</v>
      </c>
      <c r="C94" s="76">
        <v>2020</v>
      </c>
      <c r="D94" s="76">
        <v>2020</v>
      </c>
      <c r="E94" s="80" t="s">
        <v>82</v>
      </c>
      <c r="F94" s="30" t="s">
        <v>49</v>
      </c>
      <c r="G94" s="23">
        <f t="shared" si="31"/>
        <v>2243206.8899999997</v>
      </c>
      <c r="H94" s="23">
        <f t="shared" ref="H94:N94" si="54">H95+H96</f>
        <v>20100</v>
      </c>
      <c r="I94" s="23">
        <f t="shared" si="54"/>
        <v>0</v>
      </c>
      <c r="J94" s="23">
        <f t="shared" si="54"/>
        <v>0</v>
      </c>
      <c r="K94" s="23">
        <f t="shared" si="54"/>
        <v>420198.6</v>
      </c>
      <c r="L94" s="23">
        <f t="shared" si="54"/>
        <v>356642.29</v>
      </c>
      <c r="M94" s="23">
        <f t="shared" si="54"/>
        <v>486266</v>
      </c>
      <c r="N94" s="23">
        <f t="shared" si="54"/>
        <v>480000</v>
      </c>
      <c r="O94" s="24">
        <f t="shared" ref="O94" si="55">O95+O96</f>
        <v>480000</v>
      </c>
      <c r="P94" s="123" t="s">
        <v>213</v>
      </c>
      <c r="Q94" s="123" t="s">
        <v>59</v>
      </c>
      <c r="R94" s="123">
        <v>4</v>
      </c>
      <c r="S94" s="123">
        <v>2</v>
      </c>
      <c r="T94" s="123">
        <v>0</v>
      </c>
      <c r="U94" s="123">
        <v>0</v>
      </c>
      <c r="V94" s="123">
        <v>2</v>
      </c>
      <c r="W94" s="123">
        <v>2</v>
      </c>
      <c r="X94" s="123">
        <v>0</v>
      </c>
      <c r="Y94" s="123">
        <v>0</v>
      </c>
      <c r="Z94" s="123">
        <v>0</v>
      </c>
    </row>
    <row r="95" spans="1:26" s="18" customFormat="1" ht="28.15" hidden="1" customHeight="1">
      <c r="A95" s="127"/>
      <c r="B95" s="81"/>
      <c r="C95" s="76"/>
      <c r="D95" s="76"/>
      <c r="E95" s="81"/>
      <c r="F95" s="30" t="s">
        <v>60</v>
      </c>
      <c r="G95" s="23">
        <f t="shared" si="31"/>
        <v>2243206.8899999997</v>
      </c>
      <c r="H95" s="23">
        <v>20100</v>
      </c>
      <c r="I95" s="23">
        <v>0</v>
      </c>
      <c r="J95" s="23">
        <v>0</v>
      </c>
      <c r="K95" s="23">
        <v>420198.6</v>
      </c>
      <c r="L95" s="23">
        <v>356642.29</v>
      </c>
      <c r="M95" s="23">
        <v>486266</v>
      </c>
      <c r="N95" s="23">
        <v>480000</v>
      </c>
      <c r="O95" s="24">
        <v>480000</v>
      </c>
      <c r="P95" s="124"/>
      <c r="Q95" s="124"/>
      <c r="R95" s="124" t="s">
        <v>48</v>
      </c>
      <c r="S95" s="124"/>
      <c r="T95" s="124"/>
      <c r="U95" s="124"/>
      <c r="V95" s="124"/>
      <c r="W95" s="124"/>
      <c r="X95" s="124"/>
      <c r="Y95" s="124"/>
      <c r="Z95" s="124"/>
    </row>
    <row r="96" spans="1:26" s="18" customFormat="1" ht="33.75" hidden="1">
      <c r="A96" s="128"/>
      <c r="B96" s="82"/>
      <c r="C96" s="76"/>
      <c r="D96" s="76"/>
      <c r="E96" s="82"/>
      <c r="F96" s="27" t="s">
        <v>61</v>
      </c>
      <c r="G96" s="23">
        <f t="shared" si="31"/>
        <v>0</v>
      </c>
      <c r="H96" s="23">
        <v>0</v>
      </c>
      <c r="I96" s="23">
        <v>0</v>
      </c>
      <c r="J96" s="23">
        <v>0</v>
      </c>
      <c r="K96" s="23">
        <v>0</v>
      </c>
      <c r="L96" s="23">
        <v>0</v>
      </c>
      <c r="M96" s="23">
        <v>0</v>
      </c>
      <c r="N96" s="23">
        <v>0</v>
      </c>
      <c r="O96" s="24">
        <v>0</v>
      </c>
      <c r="P96" s="125"/>
      <c r="Q96" s="125"/>
      <c r="R96" s="125"/>
      <c r="S96" s="125"/>
      <c r="T96" s="125"/>
      <c r="U96" s="125"/>
      <c r="V96" s="125"/>
      <c r="W96" s="125"/>
      <c r="X96" s="125"/>
      <c r="Y96" s="125"/>
      <c r="Z96" s="125"/>
    </row>
    <row r="97" spans="1:26" s="18" customFormat="1" ht="28.15" hidden="1" customHeight="1">
      <c r="A97" s="126" t="s">
        <v>219</v>
      </c>
      <c r="B97" s="129" t="s">
        <v>220</v>
      </c>
      <c r="C97" s="126" t="s">
        <v>218</v>
      </c>
      <c r="D97" s="126" t="s">
        <v>218</v>
      </c>
      <c r="E97" s="29"/>
      <c r="F97" s="30" t="s">
        <v>49</v>
      </c>
      <c r="G97" s="23">
        <f t="shared" si="31"/>
        <v>900000</v>
      </c>
      <c r="H97" s="23">
        <f>H98+H99</f>
        <v>900000</v>
      </c>
      <c r="I97" s="23">
        <f t="shared" ref="I97:N97" si="56">I98+I99</f>
        <v>0</v>
      </c>
      <c r="J97" s="23">
        <f t="shared" si="56"/>
        <v>0</v>
      </c>
      <c r="K97" s="23">
        <f t="shared" si="56"/>
        <v>0</v>
      </c>
      <c r="L97" s="23">
        <f t="shared" si="56"/>
        <v>0</v>
      </c>
      <c r="M97" s="23">
        <f t="shared" si="56"/>
        <v>0</v>
      </c>
      <c r="N97" s="23">
        <f t="shared" si="56"/>
        <v>0</v>
      </c>
      <c r="O97" s="24">
        <f t="shared" ref="O97" si="57">O98+O99</f>
        <v>0</v>
      </c>
      <c r="P97" s="123" t="s">
        <v>221</v>
      </c>
      <c r="Q97" s="123" t="s">
        <v>59</v>
      </c>
      <c r="R97" s="123">
        <v>1</v>
      </c>
      <c r="S97" s="123">
        <v>1</v>
      </c>
      <c r="T97" s="123">
        <v>0</v>
      </c>
      <c r="U97" s="123">
        <v>0</v>
      </c>
      <c r="V97" s="123">
        <v>0</v>
      </c>
      <c r="W97" s="123">
        <v>0</v>
      </c>
      <c r="X97" s="123">
        <v>0</v>
      </c>
      <c r="Y97" s="123">
        <v>0</v>
      </c>
      <c r="Z97" s="123">
        <v>0</v>
      </c>
    </row>
    <row r="98" spans="1:26" s="18" customFormat="1" ht="28.15" hidden="1" customHeight="1">
      <c r="A98" s="127"/>
      <c r="B98" s="130"/>
      <c r="C98" s="127"/>
      <c r="D98" s="127"/>
      <c r="E98" s="29" t="s">
        <v>217</v>
      </c>
      <c r="F98" s="30" t="s">
        <v>60</v>
      </c>
      <c r="G98" s="23">
        <f t="shared" si="31"/>
        <v>27000</v>
      </c>
      <c r="H98" s="23">
        <v>27000</v>
      </c>
      <c r="I98" s="23">
        <v>0</v>
      </c>
      <c r="J98" s="23">
        <v>0</v>
      </c>
      <c r="K98" s="23">
        <v>0</v>
      </c>
      <c r="L98" s="23">
        <v>0</v>
      </c>
      <c r="M98" s="23">
        <v>0</v>
      </c>
      <c r="N98" s="23">
        <v>0</v>
      </c>
      <c r="O98" s="24">
        <v>0</v>
      </c>
      <c r="P98" s="133"/>
      <c r="Q98" s="124"/>
      <c r="R98" s="124"/>
      <c r="S98" s="124"/>
      <c r="T98" s="124"/>
      <c r="U98" s="124"/>
      <c r="V98" s="124"/>
      <c r="W98" s="124"/>
      <c r="X98" s="124"/>
      <c r="Y98" s="124"/>
      <c r="Z98" s="124"/>
    </row>
    <row r="99" spans="1:26" s="18" customFormat="1" ht="33.75" hidden="1">
      <c r="A99" s="128"/>
      <c r="B99" s="131"/>
      <c r="C99" s="128"/>
      <c r="D99" s="128"/>
      <c r="E99" s="29"/>
      <c r="F99" s="27" t="s">
        <v>61</v>
      </c>
      <c r="G99" s="23">
        <f t="shared" si="31"/>
        <v>873000</v>
      </c>
      <c r="H99" s="23">
        <v>873000</v>
      </c>
      <c r="I99" s="23">
        <v>0</v>
      </c>
      <c r="J99" s="23">
        <v>0</v>
      </c>
      <c r="K99" s="23">
        <v>0</v>
      </c>
      <c r="L99" s="23">
        <v>0</v>
      </c>
      <c r="M99" s="23">
        <v>0</v>
      </c>
      <c r="N99" s="23">
        <v>0</v>
      </c>
      <c r="O99" s="24">
        <v>0</v>
      </c>
      <c r="P99" s="133"/>
      <c r="Q99" s="125"/>
      <c r="R99" s="125"/>
      <c r="S99" s="125"/>
      <c r="T99" s="125"/>
      <c r="U99" s="125"/>
      <c r="V99" s="125"/>
      <c r="W99" s="125"/>
      <c r="X99" s="125"/>
      <c r="Y99" s="125"/>
      <c r="Z99" s="125"/>
    </row>
    <row r="100" spans="1:26" s="18" customFormat="1" ht="22.5" hidden="1">
      <c r="A100" s="126" t="s">
        <v>241</v>
      </c>
      <c r="B100" s="129" t="s">
        <v>242</v>
      </c>
      <c r="C100" s="126" t="s">
        <v>243</v>
      </c>
      <c r="D100" s="126" t="s">
        <v>243</v>
      </c>
      <c r="E100" s="80" t="s">
        <v>82</v>
      </c>
      <c r="F100" s="30" t="s">
        <v>49</v>
      </c>
      <c r="G100" s="23">
        <f t="shared" si="31"/>
        <v>364191.3</v>
      </c>
      <c r="H100" s="23">
        <f>H101+H102</f>
        <v>0</v>
      </c>
      <c r="I100" s="23">
        <f t="shared" ref="I100:N100" si="58">I101+I102</f>
        <v>364191.3</v>
      </c>
      <c r="J100" s="23">
        <f t="shared" si="58"/>
        <v>0</v>
      </c>
      <c r="K100" s="23">
        <f t="shared" si="58"/>
        <v>0</v>
      </c>
      <c r="L100" s="23">
        <f t="shared" si="58"/>
        <v>0</v>
      </c>
      <c r="M100" s="23">
        <f t="shared" si="58"/>
        <v>0</v>
      </c>
      <c r="N100" s="23">
        <f t="shared" si="58"/>
        <v>0</v>
      </c>
      <c r="O100" s="24">
        <f t="shared" ref="O100" si="59">O101+O102</f>
        <v>0</v>
      </c>
      <c r="P100" s="94" t="s">
        <v>244</v>
      </c>
      <c r="Q100" s="123" t="s">
        <v>59</v>
      </c>
      <c r="R100" s="123">
        <v>1</v>
      </c>
      <c r="S100" s="123">
        <v>0</v>
      </c>
      <c r="T100" s="123">
        <v>1</v>
      </c>
      <c r="U100" s="123">
        <v>0</v>
      </c>
      <c r="V100" s="123">
        <v>0</v>
      </c>
      <c r="W100" s="123">
        <v>0</v>
      </c>
      <c r="X100" s="123">
        <v>0</v>
      </c>
      <c r="Y100" s="123">
        <v>0</v>
      </c>
      <c r="Z100" s="123">
        <v>0</v>
      </c>
    </row>
    <row r="101" spans="1:26" s="18" customFormat="1" ht="56.25" hidden="1">
      <c r="A101" s="127"/>
      <c r="B101" s="130"/>
      <c r="C101" s="127"/>
      <c r="D101" s="127"/>
      <c r="E101" s="81"/>
      <c r="F101" s="30" t="s">
        <v>60</v>
      </c>
      <c r="G101" s="23">
        <f t="shared" si="31"/>
        <v>0</v>
      </c>
      <c r="H101" s="23">
        <v>0</v>
      </c>
      <c r="I101" s="23">
        <v>0</v>
      </c>
      <c r="J101" s="23">
        <v>0</v>
      </c>
      <c r="K101" s="23">
        <v>0</v>
      </c>
      <c r="L101" s="23">
        <v>0</v>
      </c>
      <c r="M101" s="23">
        <v>0</v>
      </c>
      <c r="N101" s="23">
        <v>0</v>
      </c>
      <c r="O101" s="24">
        <v>0</v>
      </c>
      <c r="P101" s="134"/>
      <c r="Q101" s="124"/>
      <c r="R101" s="124"/>
      <c r="S101" s="124"/>
      <c r="T101" s="124"/>
      <c r="U101" s="124"/>
      <c r="V101" s="124"/>
      <c r="W101" s="124"/>
      <c r="X101" s="124"/>
      <c r="Y101" s="124"/>
      <c r="Z101" s="124"/>
    </row>
    <row r="102" spans="1:26" s="18" customFormat="1" ht="33.75" hidden="1">
      <c r="A102" s="128"/>
      <c r="B102" s="131"/>
      <c r="C102" s="128"/>
      <c r="D102" s="128"/>
      <c r="E102" s="82"/>
      <c r="F102" s="27" t="s">
        <v>61</v>
      </c>
      <c r="G102" s="23">
        <f t="shared" si="31"/>
        <v>364191.3</v>
      </c>
      <c r="H102" s="23">
        <v>0</v>
      </c>
      <c r="I102" s="23">
        <v>364191.3</v>
      </c>
      <c r="J102" s="23">
        <v>0</v>
      </c>
      <c r="K102" s="23">
        <v>0</v>
      </c>
      <c r="L102" s="23">
        <v>0</v>
      </c>
      <c r="M102" s="23">
        <v>0</v>
      </c>
      <c r="N102" s="23">
        <v>0</v>
      </c>
      <c r="O102" s="24">
        <v>0</v>
      </c>
      <c r="P102" s="134"/>
      <c r="Q102" s="125"/>
      <c r="R102" s="125"/>
      <c r="S102" s="125"/>
      <c r="T102" s="125"/>
      <c r="U102" s="125"/>
      <c r="V102" s="125"/>
      <c r="W102" s="125"/>
      <c r="X102" s="125"/>
      <c r="Y102" s="125"/>
      <c r="Z102" s="125"/>
    </row>
    <row r="103" spans="1:26" s="18" customFormat="1" ht="45.75" hidden="1" customHeight="1">
      <c r="A103" s="126" t="s">
        <v>394</v>
      </c>
      <c r="B103" s="129" t="s">
        <v>395</v>
      </c>
      <c r="C103" s="126" t="s">
        <v>396</v>
      </c>
      <c r="D103" s="126" t="s">
        <v>397</v>
      </c>
      <c r="E103" s="80" t="s">
        <v>82</v>
      </c>
      <c r="F103" s="30" t="s">
        <v>49</v>
      </c>
      <c r="G103" s="23">
        <f t="shared" ref="G103:G105" si="60">H103+I103+J103+K103+L103+M103+N103+O103</f>
        <v>135000</v>
      </c>
      <c r="H103" s="23">
        <f>H104+H105</f>
        <v>0</v>
      </c>
      <c r="I103" s="23">
        <f t="shared" ref="I103:O103" si="61">I104+I105</f>
        <v>0</v>
      </c>
      <c r="J103" s="23">
        <f t="shared" si="61"/>
        <v>0</v>
      </c>
      <c r="K103" s="23">
        <f t="shared" si="61"/>
        <v>0</v>
      </c>
      <c r="L103" s="23">
        <f t="shared" si="61"/>
        <v>0</v>
      </c>
      <c r="M103" s="23">
        <f t="shared" si="61"/>
        <v>135000</v>
      </c>
      <c r="N103" s="23">
        <f t="shared" si="61"/>
        <v>0</v>
      </c>
      <c r="O103" s="24">
        <f t="shared" si="61"/>
        <v>0</v>
      </c>
      <c r="P103" s="94" t="s">
        <v>398</v>
      </c>
      <c r="Q103" s="123" t="s">
        <v>97</v>
      </c>
      <c r="R103" s="123" t="s">
        <v>48</v>
      </c>
      <c r="S103" s="123">
        <v>0</v>
      </c>
      <c r="T103" s="123">
        <v>0</v>
      </c>
      <c r="U103" s="123">
        <v>0</v>
      </c>
      <c r="V103" s="123">
        <v>0</v>
      </c>
      <c r="W103" s="123">
        <v>0</v>
      </c>
      <c r="X103" s="123">
        <v>100</v>
      </c>
      <c r="Y103" s="123">
        <v>0</v>
      </c>
      <c r="Z103" s="123">
        <v>0</v>
      </c>
    </row>
    <row r="104" spans="1:26" s="18" customFormat="1" ht="63.75" hidden="1" customHeight="1">
      <c r="A104" s="127"/>
      <c r="B104" s="130"/>
      <c r="C104" s="127"/>
      <c r="D104" s="127"/>
      <c r="E104" s="81"/>
      <c r="F104" s="30" t="s">
        <v>60</v>
      </c>
      <c r="G104" s="23">
        <f t="shared" si="60"/>
        <v>135000</v>
      </c>
      <c r="H104" s="23">
        <v>0</v>
      </c>
      <c r="I104" s="23">
        <v>0</v>
      </c>
      <c r="J104" s="23">
        <v>0</v>
      </c>
      <c r="K104" s="23">
        <v>0</v>
      </c>
      <c r="L104" s="23">
        <v>0</v>
      </c>
      <c r="M104" s="23">
        <v>135000</v>
      </c>
      <c r="N104" s="23">
        <v>0</v>
      </c>
      <c r="O104" s="24">
        <v>0</v>
      </c>
      <c r="P104" s="134"/>
      <c r="Q104" s="124"/>
      <c r="R104" s="124"/>
      <c r="S104" s="124"/>
      <c r="T104" s="124"/>
      <c r="U104" s="124"/>
      <c r="V104" s="124"/>
      <c r="W104" s="124"/>
      <c r="X104" s="124"/>
      <c r="Y104" s="124"/>
      <c r="Z104" s="124"/>
    </row>
    <row r="105" spans="1:26" s="18" customFormat="1" ht="73.5" hidden="1" customHeight="1">
      <c r="A105" s="128"/>
      <c r="B105" s="131"/>
      <c r="C105" s="128"/>
      <c r="D105" s="128"/>
      <c r="E105" s="82"/>
      <c r="F105" s="27" t="s">
        <v>61</v>
      </c>
      <c r="G105" s="23">
        <f t="shared" si="60"/>
        <v>0</v>
      </c>
      <c r="H105" s="23">
        <v>0</v>
      </c>
      <c r="I105" s="23">
        <v>0</v>
      </c>
      <c r="J105" s="23">
        <v>0</v>
      </c>
      <c r="K105" s="23">
        <v>0</v>
      </c>
      <c r="L105" s="23">
        <v>0</v>
      </c>
      <c r="M105" s="23">
        <v>0</v>
      </c>
      <c r="N105" s="23">
        <v>0</v>
      </c>
      <c r="O105" s="24">
        <v>0</v>
      </c>
      <c r="P105" s="134"/>
      <c r="Q105" s="125"/>
      <c r="R105" s="125"/>
      <c r="S105" s="125"/>
      <c r="T105" s="125"/>
      <c r="U105" s="125"/>
      <c r="V105" s="125"/>
      <c r="W105" s="125"/>
      <c r="X105" s="125"/>
      <c r="Y105" s="125"/>
      <c r="Z105" s="125"/>
    </row>
    <row r="106" spans="1:26" s="18" customFormat="1" ht="25.15" hidden="1" customHeight="1">
      <c r="A106" s="94">
        <v>30</v>
      </c>
      <c r="B106" s="78" t="s">
        <v>65</v>
      </c>
      <c r="C106" s="123" t="s">
        <v>48</v>
      </c>
      <c r="D106" s="123" t="s">
        <v>48</v>
      </c>
      <c r="E106" s="123" t="s">
        <v>48</v>
      </c>
      <c r="F106" s="30" t="s">
        <v>49</v>
      </c>
      <c r="G106" s="23">
        <f t="shared" si="31"/>
        <v>476462784.25000006</v>
      </c>
      <c r="H106" s="23">
        <f>H107+H108</f>
        <v>48480594.57</v>
      </c>
      <c r="I106" s="23">
        <f>I107+I108</f>
        <v>46484191.299999997</v>
      </c>
      <c r="J106" s="23">
        <f t="shared" ref="J106:O106" si="62">J107+J108</f>
        <v>65898088.530000001</v>
      </c>
      <c r="K106" s="23">
        <f t="shared" si="62"/>
        <v>60146233.410000004</v>
      </c>
      <c r="L106" s="23">
        <f t="shared" si="62"/>
        <v>67333445.659999996</v>
      </c>
      <c r="M106" s="23">
        <f t="shared" si="62"/>
        <v>66457721.25</v>
      </c>
      <c r="N106" s="23">
        <f t="shared" si="62"/>
        <v>60905967.240000002</v>
      </c>
      <c r="O106" s="23">
        <f t="shared" si="62"/>
        <v>60756542.289999999</v>
      </c>
      <c r="P106" s="123" t="s">
        <v>48</v>
      </c>
      <c r="Q106" s="94" t="s">
        <v>48</v>
      </c>
      <c r="R106" s="94" t="s">
        <v>48</v>
      </c>
      <c r="S106" s="94" t="s">
        <v>48</v>
      </c>
      <c r="T106" s="94" t="s">
        <v>48</v>
      </c>
      <c r="U106" s="94" t="s">
        <v>48</v>
      </c>
      <c r="V106" s="94" t="s">
        <v>48</v>
      </c>
      <c r="W106" s="94" t="s">
        <v>48</v>
      </c>
      <c r="X106" s="94" t="s">
        <v>48</v>
      </c>
      <c r="Y106" s="94" t="s">
        <v>48</v>
      </c>
      <c r="Z106" s="94" t="s">
        <v>48</v>
      </c>
    </row>
    <row r="107" spans="1:26" s="18" customFormat="1" ht="56.25" hidden="1">
      <c r="A107" s="94"/>
      <c r="B107" s="78"/>
      <c r="C107" s="124"/>
      <c r="D107" s="124"/>
      <c r="E107" s="124"/>
      <c r="F107" s="30" t="s">
        <v>60</v>
      </c>
      <c r="G107" s="23">
        <f t="shared" si="31"/>
        <v>467237586.85999995</v>
      </c>
      <c r="H107" s="23">
        <f>H53+H56+H59+H62+H65+H68+H71+H80+H83+H86+H89+H92+H95+H98+H101</f>
        <v>47331262.57</v>
      </c>
      <c r="I107" s="23">
        <f t="shared" ref="I107:N107" si="63">I53+I56+I59+I62+I65+I68+I71+I80+I83+I86+I89+I92+I95+I98+I101</f>
        <v>45840000</v>
      </c>
      <c r="J107" s="23">
        <f t="shared" si="63"/>
        <v>61878970.619999997</v>
      </c>
      <c r="K107" s="23">
        <f t="shared" si="63"/>
        <v>59132831.050000004</v>
      </c>
      <c r="L107" s="23">
        <f>L53+L56+L59+L62+L65+L68+L71+L80+L83+L86+L89+L92+L95+L98+L101</f>
        <v>66162927.390000001</v>
      </c>
      <c r="M107" s="23">
        <f t="shared" si="63"/>
        <v>66085509.93</v>
      </c>
      <c r="N107" s="23">
        <f t="shared" si="63"/>
        <v>60423042.649999999</v>
      </c>
      <c r="O107" s="23">
        <f t="shared" ref="O107" si="64">O53+O56+O59+O62+O65+O68+O71+O80+O83+O86+O89+O92+O95+O98+O101</f>
        <v>60383042.649999999</v>
      </c>
      <c r="P107" s="124"/>
      <c r="Q107" s="94" t="s">
        <v>48</v>
      </c>
      <c r="R107" s="94" t="s">
        <v>48</v>
      </c>
      <c r="S107" s="94" t="s">
        <v>48</v>
      </c>
      <c r="T107" s="94" t="s">
        <v>48</v>
      </c>
      <c r="U107" s="94" t="s">
        <v>48</v>
      </c>
      <c r="V107" s="94" t="s">
        <v>48</v>
      </c>
      <c r="W107" s="94" t="s">
        <v>48</v>
      </c>
      <c r="X107" s="94" t="s">
        <v>48</v>
      </c>
      <c r="Y107" s="94" t="s">
        <v>48</v>
      </c>
      <c r="Z107" s="94"/>
    </row>
    <row r="108" spans="1:26" s="18" customFormat="1" ht="29.45" hidden="1" customHeight="1">
      <c r="A108" s="94"/>
      <c r="B108" s="78"/>
      <c r="C108" s="125"/>
      <c r="D108" s="125"/>
      <c r="E108" s="125"/>
      <c r="F108" s="27" t="s">
        <v>61</v>
      </c>
      <c r="G108" s="23">
        <f t="shared" si="31"/>
        <v>9225197.3900000006</v>
      </c>
      <c r="H108" s="23">
        <f>H54+H57+H60+H63+H66+H69+H72+H81+H84+H87+H90+H93+H96+H99+H102</f>
        <v>1149332</v>
      </c>
      <c r="I108" s="23">
        <f t="shared" ref="I108:N108" si="65">I54+I57+I60+I63+I66+I69+I72+I81+I84+I87+I90+I93+I96+I99+I102</f>
        <v>644191.30000000005</v>
      </c>
      <c r="J108" s="23">
        <f t="shared" si="65"/>
        <v>4019117.91</v>
      </c>
      <c r="K108" s="23">
        <f t="shared" si="65"/>
        <v>1013402.3600000001</v>
      </c>
      <c r="L108" s="23">
        <f t="shared" si="65"/>
        <v>1170518.27</v>
      </c>
      <c r="M108" s="23">
        <f t="shared" si="65"/>
        <v>372211.32</v>
      </c>
      <c r="N108" s="23">
        <f t="shared" si="65"/>
        <v>482924.58999999997</v>
      </c>
      <c r="O108" s="23">
        <f t="shared" ref="O108" si="66">O54+O57+O60+O63+O66+O69+O72+O81+O84+O87+O90+O93+O96+O99+O102</f>
        <v>373499.64</v>
      </c>
      <c r="P108" s="125"/>
      <c r="Q108" s="94" t="s">
        <v>48</v>
      </c>
      <c r="R108" s="94" t="s">
        <v>48</v>
      </c>
      <c r="S108" s="94" t="s">
        <v>48</v>
      </c>
      <c r="T108" s="94" t="s">
        <v>48</v>
      </c>
      <c r="U108" s="94" t="s">
        <v>48</v>
      </c>
      <c r="V108" s="94" t="s">
        <v>48</v>
      </c>
      <c r="W108" s="94" t="s">
        <v>48</v>
      </c>
      <c r="X108" s="94" t="s">
        <v>48</v>
      </c>
      <c r="Y108" s="94" t="s">
        <v>48</v>
      </c>
      <c r="Z108" s="94"/>
    </row>
    <row r="109" spans="1:26" s="18" customFormat="1" ht="83.45" hidden="1" customHeight="1">
      <c r="A109" s="39">
        <v>31</v>
      </c>
      <c r="B109" s="132" t="s">
        <v>66</v>
      </c>
      <c r="C109" s="132"/>
      <c r="D109" s="132"/>
      <c r="E109" s="39" t="s">
        <v>48</v>
      </c>
      <c r="F109" s="39" t="s">
        <v>48</v>
      </c>
      <c r="G109" s="40" t="s">
        <v>48</v>
      </c>
      <c r="H109" s="40" t="s">
        <v>48</v>
      </c>
      <c r="I109" s="40" t="s">
        <v>48</v>
      </c>
      <c r="J109" s="40" t="s">
        <v>48</v>
      </c>
      <c r="K109" s="40" t="s">
        <v>48</v>
      </c>
      <c r="L109" s="40" t="s">
        <v>48</v>
      </c>
      <c r="M109" s="40" t="s">
        <v>48</v>
      </c>
      <c r="N109" s="40" t="s">
        <v>48</v>
      </c>
      <c r="O109" s="40" t="s">
        <v>48</v>
      </c>
      <c r="P109" s="39" t="s">
        <v>48</v>
      </c>
      <c r="Q109" s="39" t="s">
        <v>48</v>
      </c>
      <c r="R109" s="39" t="s">
        <v>48</v>
      </c>
      <c r="S109" s="39" t="s">
        <v>48</v>
      </c>
      <c r="T109" s="39" t="s">
        <v>48</v>
      </c>
      <c r="U109" s="39" t="s">
        <v>48</v>
      </c>
      <c r="V109" s="39" t="s">
        <v>48</v>
      </c>
      <c r="W109" s="39" t="s">
        <v>48</v>
      </c>
      <c r="X109" s="39" t="s">
        <v>48</v>
      </c>
      <c r="Y109" s="39" t="s">
        <v>48</v>
      </c>
      <c r="Z109" s="39" t="s">
        <v>48</v>
      </c>
    </row>
    <row r="110" spans="1:26" s="18" customFormat="1" ht="69.599999999999994" hidden="1" customHeight="1">
      <c r="A110" s="41">
        <v>32</v>
      </c>
      <c r="B110" s="42" t="s">
        <v>124</v>
      </c>
      <c r="C110" s="43">
        <v>2020</v>
      </c>
      <c r="D110" s="43">
        <v>2027</v>
      </c>
      <c r="E110" s="42" t="s">
        <v>28</v>
      </c>
      <c r="F110" s="43" t="s">
        <v>48</v>
      </c>
      <c r="G110" s="44" t="s">
        <v>48</v>
      </c>
      <c r="H110" s="44" t="s">
        <v>48</v>
      </c>
      <c r="I110" s="44" t="s">
        <v>48</v>
      </c>
      <c r="J110" s="44" t="s">
        <v>48</v>
      </c>
      <c r="K110" s="44" t="s">
        <v>48</v>
      </c>
      <c r="L110" s="44" t="s">
        <v>48</v>
      </c>
      <c r="M110" s="44" t="s">
        <v>48</v>
      </c>
      <c r="N110" s="44" t="s">
        <v>48</v>
      </c>
      <c r="O110" s="44" t="s">
        <v>48</v>
      </c>
      <c r="P110" s="43" t="s">
        <v>48</v>
      </c>
      <c r="Q110" s="43" t="s">
        <v>48</v>
      </c>
      <c r="R110" s="43" t="s">
        <v>48</v>
      </c>
      <c r="S110" s="43" t="s">
        <v>48</v>
      </c>
      <c r="T110" s="43" t="s">
        <v>48</v>
      </c>
      <c r="U110" s="43" t="s">
        <v>48</v>
      </c>
      <c r="V110" s="43" t="s">
        <v>48</v>
      </c>
      <c r="W110" s="43" t="s">
        <v>48</v>
      </c>
      <c r="X110" s="43" t="s">
        <v>48</v>
      </c>
      <c r="Y110" s="43" t="s">
        <v>48</v>
      </c>
      <c r="Z110" s="43" t="s">
        <v>48</v>
      </c>
    </row>
    <row r="111" spans="1:26" s="18" customFormat="1" ht="22.9" hidden="1" customHeight="1">
      <c r="A111" s="65">
        <v>33</v>
      </c>
      <c r="B111" s="70" t="s">
        <v>125</v>
      </c>
      <c r="C111" s="88">
        <v>2020</v>
      </c>
      <c r="D111" s="88">
        <v>2027</v>
      </c>
      <c r="E111" s="108" t="s">
        <v>28</v>
      </c>
      <c r="F111" s="45" t="s">
        <v>49</v>
      </c>
      <c r="G111" s="46">
        <f t="shared" ref="G111:G122" si="67">H111+I111+J111+K111+L111+M111+N111+O111</f>
        <v>43594083.720000006</v>
      </c>
      <c r="H111" s="46">
        <f>H112+H113</f>
        <v>3975137.93</v>
      </c>
      <c r="I111" s="46">
        <f t="shared" ref="I111:N111" si="68">I112+I113</f>
        <v>4304181.6500000004</v>
      </c>
      <c r="J111" s="46">
        <f t="shared" si="68"/>
        <v>5006110.49</v>
      </c>
      <c r="K111" s="46">
        <f t="shared" si="68"/>
        <v>5853317.7600000007</v>
      </c>
      <c r="L111" s="46">
        <f>L112+L113</f>
        <v>6365012.1000000006</v>
      </c>
      <c r="M111" s="46">
        <f t="shared" si="68"/>
        <v>6030107.9299999997</v>
      </c>
      <c r="N111" s="46">
        <f t="shared" si="68"/>
        <v>6030107.9299999997</v>
      </c>
      <c r="O111" s="46">
        <f>O112+O113</f>
        <v>6030107.9299999997</v>
      </c>
      <c r="P111" s="92" t="s">
        <v>48</v>
      </c>
      <c r="Q111" s="92" t="s">
        <v>48</v>
      </c>
      <c r="R111" s="92" t="s">
        <v>48</v>
      </c>
      <c r="S111" s="92" t="s">
        <v>48</v>
      </c>
      <c r="T111" s="92" t="s">
        <v>48</v>
      </c>
      <c r="U111" s="92" t="s">
        <v>48</v>
      </c>
      <c r="V111" s="92" t="s">
        <v>48</v>
      </c>
      <c r="W111" s="92" t="s">
        <v>48</v>
      </c>
      <c r="X111" s="92" t="s">
        <v>48</v>
      </c>
      <c r="Y111" s="92" t="s">
        <v>48</v>
      </c>
      <c r="Z111" s="88" t="s">
        <v>48</v>
      </c>
    </row>
    <row r="112" spans="1:26" s="18" customFormat="1" ht="56.25" hidden="1">
      <c r="A112" s="68"/>
      <c r="B112" s="71"/>
      <c r="C112" s="89"/>
      <c r="D112" s="89"/>
      <c r="E112" s="109"/>
      <c r="F112" s="45" t="s">
        <v>60</v>
      </c>
      <c r="G112" s="46">
        <f t="shared" si="67"/>
        <v>43277153.219999999</v>
      </c>
      <c r="H112" s="46">
        <f>H115</f>
        <v>3975137.93</v>
      </c>
      <c r="I112" s="46">
        <f t="shared" ref="I112:O113" si="69">I115</f>
        <v>4304181.6500000004</v>
      </c>
      <c r="J112" s="46">
        <f t="shared" si="69"/>
        <v>4877839.79</v>
      </c>
      <c r="K112" s="46">
        <v>5736528.3600000003</v>
      </c>
      <c r="L112" s="46">
        <v>6293141.7000000002</v>
      </c>
      <c r="M112" s="46">
        <v>6030107.9299999997</v>
      </c>
      <c r="N112" s="46">
        <v>6030107.9299999997</v>
      </c>
      <c r="O112" s="46">
        <v>6030107.9299999997</v>
      </c>
      <c r="P112" s="92"/>
      <c r="Q112" s="92"/>
      <c r="R112" s="92"/>
      <c r="S112" s="92"/>
      <c r="T112" s="92"/>
      <c r="U112" s="92"/>
      <c r="V112" s="92"/>
      <c r="W112" s="92"/>
      <c r="X112" s="92"/>
      <c r="Y112" s="92"/>
      <c r="Z112" s="89"/>
    </row>
    <row r="113" spans="1:26" s="18" customFormat="1" ht="36" hidden="1" customHeight="1">
      <c r="A113" s="69"/>
      <c r="B113" s="72"/>
      <c r="C113" s="90"/>
      <c r="D113" s="90"/>
      <c r="E113" s="110"/>
      <c r="F113" s="47" t="s">
        <v>61</v>
      </c>
      <c r="G113" s="46">
        <f t="shared" si="67"/>
        <v>316930.5</v>
      </c>
      <c r="H113" s="46">
        <f>H116</f>
        <v>0</v>
      </c>
      <c r="I113" s="46">
        <f t="shared" si="69"/>
        <v>0</v>
      </c>
      <c r="J113" s="46">
        <f t="shared" si="69"/>
        <v>128270.7</v>
      </c>
      <c r="K113" s="46">
        <v>116789.4</v>
      </c>
      <c r="L113" s="46">
        <v>71870.399999999994</v>
      </c>
      <c r="M113" s="46">
        <f t="shared" si="69"/>
        <v>0</v>
      </c>
      <c r="N113" s="46">
        <f t="shared" si="69"/>
        <v>0</v>
      </c>
      <c r="O113" s="46">
        <f t="shared" si="69"/>
        <v>0</v>
      </c>
      <c r="P113" s="92"/>
      <c r="Q113" s="92"/>
      <c r="R113" s="92"/>
      <c r="S113" s="92"/>
      <c r="T113" s="92"/>
      <c r="U113" s="92"/>
      <c r="V113" s="92"/>
      <c r="W113" s="92"/>
      <c r="X113" s="92"/>
      <c r="Y113" s="92"/>
      <c r="Z113" s="90"/>
    </row>
    <row r="114" spans="1:26" s="18" customFormat="1" ht="24" hidden="1" customHeight="1">
      <c r="A114" s="88">
        <v>34</v>
      </c>
      <c r="B114" s="70" t="s">
        <v>168</v>
      </c>
      <c r="C114" s="88">
        <v>2020</v>
      </c>
      <c r="D114" s="88">
        <v>2027</v>
      </c>
      <c r="E114" s="108" t="s">
        <v>28</v>
      </c>
      <c r="F114" s="45" t="s">
        <v>49</v>
      </c>
      <c r="G114" s="46">
        <f t="shared" si="67"/>
        <v>43594083.720000006</v>
      </c>
      <c r="H114" s="46">
        <f>H115+H116</f>
        <v>3975137.93</v>
      </c>
      <c r="I114" s="46">
        <f t="shared" ref="I114:N114" si="70">I115+I116</f>
        <v>4304181.6500000004</v>
      </c>
      <c r="J114" s="46">
        <f t="shared" si="70"/>
        <v>5006110.49</v>
      </c>
      <c r="K114" s="46">
        <f t="shared" si="70"/>
        <v>5853317.7600000007</v>
      </c>
      <c r="L114" s="46">
        <f t="shared" si="70"/>
        <v>6365012.1000000006</v>
      </c>
      <c r="M114" s="46">
        <f t="shared" si="70"/>
        <v>6030107.9299999997</v>
      </c>
      <c r="N114" s="46">
        <f t="shared" si="70"/>
        <v>6030107.9299999997</v>
      </c>
      <c r="O114" s="46">
        <f>O115+O116</f>
        <v>6030107.9299999997</v>
      </c>
      <c r="P114" s="92" t="s">
        <v>48</v>
      </c>
      <c r="Q114" s="92" t="s">
        <v>48</v>
      </c>
      <c r="R114" s="92" t="s">
        <v>48</v>
      </c>
      <c r="S114" s="92" t="s">
        <v>48</v>
      </c>
      <c r="T114" s="92" t="s">
        <v>48</v>
      </c>
      <c r="U114" s="92" t="s">
        <v>48</v>
      </c>
      <c r="V114" s="92" t="s">
        <v>48</v>
      </c>
      <c r="W114" s="92" t="s">
        <v>48</v>
      </c>
      <c r="X114" s="92" t="s">
        <v>48</v>
      </c>
      <c r="Y114" s="92" t="s">
        <v>48</v>
      </c>
      <c r="Z114" s="88" t="s">
        <v>48</v>
      </c>
    </row>
    <row r="115" spans="1:26" s="18" customFormat="1" ht="56.25" hidden="1">
      <c r="A115" s="89"/>
      <c r="B115" s="71"/>
      <c r="C115" s="89"/>
      <c r="D115" s="89"/>
      <c r="E115" s="109"/>
      <c r="F115" s="45" t="s">
        <v>60</v>
      </c>
      <c r="G115" s="46">
        <f t="shared" si="67"/>
        <v>43277153.219999999</v>
      </c>
      <c r="H115" s="46">
        <v>3975137.93</v>
      </c>
      <c r="I115" s="46">
        <v>4304181.6500000004</v>
      </c>
      <c r="J115" s="46">
        <v>4877839.79</v>
      </c>
      <c r="K115" s="46">
        <v>5736528.3600000003</v>
      </c>
      <c r="L115" s="46">
        <v>6293141.7000000002</v>
      </c>
      <c r="M115" s="46">
        <v>6030107.9299999997</v>
      </c>
      <c r="N115" s="46">
        <v>6030107.9299999997</v>
      </c>
      <c r="O115" s="46">
        <v>6030107.9299999997</v>
      </c>
      <c r="P115" s="92"/>
      <c r="Q115" s="92"/>
      <c r="R115" s="92"/>
      <c r="S115" s="92"/>
      <c r="T115" s="92"/>
      <c r="U115" s="92"/>
      <c r="V115" s="92"/>
      <c r="W115" s="92"/>
      <c r="X115" s="92"/>
      <c r="Y115" s="92"/>
      <c r="Z115" s="89"/>
    </row>
    <row r="116" spans="1:26" s="18" customFormat="1" ht="35.450000000000003" hidden="1" customHeight="1">
      <c r="A116" s="90"/>
      <c r="B116" s="72"/>
      <c r="C116" s="90"/>
      <c r="D116" s="90"/>
      <c r="E116" s="110"/>
      <c r="F116" s="47" t="s">
        <v>61</v>
      </c>
      <c r="G116" s="46">
        <f t="shared" si="67"/>
        <v>316930.5</v>
      </c>
      <c r="H116" s="46">
        <v>0</v>
      </c>
      <c r="I116" s="46">
        <v>0</v>
      </c>
      <c r="J116" s="46">
        <v>128270.7</v>
      </c>
      <c r="K116" s="46">
        <v>116789.4</v>
      </c>
      <c r="L116" s="46">
        <v>71870.399999999994</v>
      </c>
      <c r="M116" s="46">
        <v>0</v>
      </c>
      <c r="N116" s="46">
        <v>0</v>
      </c>
      <c r="O116" s="46">
        <v>0</v>
      </c>
      <c r="P116" s="92"/>
      <c r="Q116" s="92"/>
      <c r="R116" s="92"/>
      <c r="S116" s="92"/>
      <c r="T116" s="92"/>
      <c r="U116" s="92"/>
      <c r="V116" s="92"/>
      <c r="W116" s="92"/>
      <c r="X116" s="92"/>
      <c r="Y116" s="92"/>
      <c r="Z116" s="90"/>
    </row>
    <row r="117" spans="1:26" s="18" customFormat="1" ht="22.5" hidden="1" customHeight="1">
      <c r="A117" s="88">
        <v>35</v>
      </c>
      <c r="B117" s="70" t="s">
        <v>211</v>
      </c>
      <c r="C117" s="88">
        <v>2020</v>
      </c>
      <c r="D117" s="88">
        <v>2027</v>
      </c>
      <c r="E117" s="108" t="s">
        <v>28</v>
      </c>
      <c r="F117" s="45" t="s">
        <v>49</v>
      </c>
      <c r="G117" s="46">
        <f t="shared" si="67"/>
        <v>7972203.9500000002</v>
      </c>
      <c r="H117" s="46">
        <f>H118+H119</f>
        <v>413568.89</v>
      </c>
      <c r="I117" s="46">
        <f t="shared" ref="I117:N117" si="71">I118+I119</f>
        <v>838887.82</v>
      </c>
      <c r="J117" s="46">
        <f t="shared" si="71"/>
        <v>897765.6</v>
      </c>
      <c r="K117" s="46">
        <f t="shared" si="71"/>
        <v>1103016.58</v>
      </c>
      <c r="L117" s="46">
        <f t="shared" si="71"/>
        <v>1278468.3600000001</v>
      </c>
      <c r="M117" s="46">
        <f t="shared" si="71"/>
        <v>1218539.82</v>
      </c>
      <c r="N117" s="46">
        <f t="shared" si="71"/>
        <v>1128405.18</v>
      </c>
      <c r="O117" s="46">
        <f>O118+O119</f>
        <v>1093551.7</v>
      </c>
      <c r="P117" s="91" t="s">
        <v>126</v>
      </c>
      <c r="Q117" s="91" t="s">
        <v>127</v>
      </c>
      <c r="R117" s="92">
        <f>S117+T117+U117+V117+W117+X117+Y117+Z117</f>
        <v>1271</v>
      </c>
      <c r="S117" s="92">
        <v>150</v>
      </c>
      <c r="T117" s="92">
        <v>200</v>
      </c>
      <c r="U117" s="92">
        <v>143</v>
      </c>
      <c r="V117" s="92">
        <v>158</v>
      </c>
      <c r="W117" s="92">
        <v>170</v>
      </c>
      <c r="X117" s="92">
        <v>150</v>
      </c>
      <c r="Y117" s="92">
        <v>150</v>
      </c>
      <c r="Z117" s="88">
        <v>150</v>
      </c>
    </row>
    <row r="118" spans="1:26" s="18" customFormat="1" ht="56.25" hidden="1">
      <c r="A118" s="89"/>
      <c r="B118" s="71"/>
      <c r="C118" s="89"/>
      <c r="D118" s="89"/>
      <c r="E118" s="109"/>
      <c r="F118" s="45" t="s">
        <v>60</v>
      </c>
      <c r="G118" s="46">
        <f t="shared" si="67"/>
        <v>0</v>
      </c>
      <c r="H118" s="46">
        <v>0</v>
      </c>
      <c r="I118" s="46">
        <v>0</v>
      </c>
      <c r="J118" s="46">
        <v>0</v>
      </c>
      <c r="K118" s="46">
        <v>0</v>
      </c>
      <c r="L118" s="46">
        <v>0</v>
      </c>
      <c r="M118" s="46">
        <v>0</v>
      </c>
      <c r="N118" s="46">
        <v>0</v>
      </c>
      <c r="O118" s="46">
        <v>0</v>
      </c>
      <c r="P118" s="91"/>
      <c r="Q118" s="91"/>
      <c r="R118" s="92"/>
      <c r="S118" s="92"/>
      <c r="T118" s="92"/>
      <c r="U118" s="92"/>
      <c r="V118" s="92"/>
      <c r="W118" s="92"/>
      <c r="X118" s="92"/>
      <c r="Y118" s="92"/>
      <c r="Z118" s="89"/>
    </row>
    <row r="119" spans="1:26" s="18" customFormat="1" ht="36.75" hidden="1" customHeight="1">
      <c r="A119" s="90"/>
      <c r="B119" s="72"/>
      <c r="C119" s="90"/>
      <c r="D119" s="90"/>
      <c r="E119" s="110"/>
      <c r="F119" s="47" t="s">
        <v>61</v>
      </c>
      <c r="G119" s="46">
        <f t="shared" si="67"/>
        <v>7972203.9500000002</v>
      </c>
      <c r="H119" s="46">
        <v>413568.89</v>
      </c>
      <c r="I119" s="46">
        <v>838887.82</v>
      </c>
      <c r="J119" s="46">
        <v>897765.6</v>
      </c>
      <c r="K119" s="46">
        <v>1103016.58</v>
      </c>
      <c r="L119" s="46">
        <v>1278468.3600000001</v>
      </c>
      <c r="M119" s="46">
        <v>1218539.82</v>
      </c>
      <c r="N119" s="46">
        <v>1128405.18</v>
      </c>
      <c r="O119" s="46">
        <v>1093551.7</v>
      </c>
      <c r="P119" s="91"/>
      <c r="Q119" s="91"/>
      <c r="R119" s="92"/>
      <c r="S119" s="92"/>
      <c r="T119" s="92"/>
      <c r="U119" s="92"/>
      <c r="V119" s="92"/>
      <c r="W119" s="92"/>
      <c r="X119" s="92"/>
      <c r="Y119" s="92"/>
      <c r="Z119" s="90"/>
    </row>
    <row r="120" spans="1:26" s="18" customFormat="1" ht="31.15" hidden="1" customHeight="1">
      <c r="A120" s="88">
        <v>36</v>
      </c>
      <c r="B120" s="70" t="s">
        <v>128</v>
      </c>
      <c r="C120" s="88">
        <v>2020</v>
      </c>
      <c r="D120" s="88">
        <v>2021</v>
      </c>
      <c r="E120" s="108" t="s">
        <v>28</v>
      </c>
      <c r="F120" s="45" t="s">
        <v>49</v>
      </c>
      <c r="G120" s="46">
        <f t="shared" si="67"/>
        <v>61790.64</v>
      </c>
      <c r="H120" s="46">
        <f>H121+H122</f>
        <v>61790.64</v>
      </c>
      <c r="I120" s="46">
        <f t="shared" ref="I120:O120" si="72">I121+I122</f>
        <v>0</v>
      </c>
      <c r="J120" s="46">
        <f t="shared" si="72"/>
        <v>0</v>
      </c>
      <c r="K120" s="46">
        <f t="shared" si="72"/>
        <v>0</v>
      </c>
      <c r="L120" s="46">
        <f t="shared" si="72"/>
        <v>0</v>
      </c>
      <c r="M120" s="46">
        <f t="shared" si="72"/>
        <v>0</v>
      </c>
      <c r="N120" s="46">
        <f t="shared" si="72"/>
        <v>0</v>
      </c>
      <c r="O120" s="46">
        <f t="shared" si="72"/>
        <v>0</v>
      </c>
      <c r="P120" s="91" t="s">
        <v>71</v>
      </c>
      <c r="Q120" s="92" t="s">
        <v>97</v>
      </c>
      <c r="R120" s="92">
        <v>80</v>
      </c>
      <c r="S120" s="92">
        <v>80</v>
      </c>
      <c r="T120" s="92" t="s">
        <v>48</v>
      </c>
      <c r="U120" s="92" t="s">
        <v>48</v>
      </c>
      <c r="V120" s="92" t="s">
        <v>48</v>
      </c>
      <c r="W120" s="92" t="s">
        <v>48</v>
      </c>
      <c r="X120" s="92" t="s">
        <v>48</v>
      </c>
      <c r="Y120" s="92" t="s">
        <v>48</v>
      </c>
      <c r="Z120" s="88" t="s">
        <v>48</v>
      </c>
    </row>
    <row r="121" spans="1:26" s="18" customFormat="1" ht="56.25" hidden="1">
      <c r="A121" s="89"/>
      <c r="B121" s="71"/>
      <c r="C121" s="89"/>
      <c r="D121" s="89"/>
      <c r="E121" s="109"/>
      <c r="F121" s="45" t="s">
        <v>60</v>
      </c>
      <c r="G121" s="46">
        <f t="shared" si="67"/>
        <v>0</v>
      </c>
      <c r="H121" s="46">
        <v>0</v>
      </c>
      <c r="I121" s="46">
        <v>0</v>
      </c>
      <c r="J121" s="46">
        <v>0</v>
      </c>
      <c r="K121" s="46">
        <v>0</v>
      </c>
      <c r="L121" s="46">
        <v>0</v>
      </c>
      <c r="M121" s="46">
        <v>0</v>
      </c>
      <c r="N121" s="46">
        <v>0</v>
      </c>
      <c r="O121" s="46">
        <v>0</v>
      </c>
      <c r="P121" s="91"/>
      <c r="Q121" s="92" t="s">
        <v>48</v>
      </c>
      <c r="R121" s="92" t="s">
        <v>48</v>
      </c>
      <c r="S121" s="92" t="s">
        <v>48</v>
      </c>
      <c r="T121" s="92" t="s">
        <v>48</v>
      </c>
      <c r="U121" s="92" t="s">
        <v>48</v>
      </c>
      <c r="V121" s="92" t="s">
        <v>48</v>
      </c>
      <c r="W121" s="92" t="s">
        <v>48</v>
      </c>
      <c r="X121" s="92" t="s">
        <v>48</v>
      </c>
      <c r="Y121" s="92" t="s">
        <v>48</v>
      </c>
      <c r="Z121" s="89"/>
    </row>
    <row r="122" spans="1:26" s="18" customFormat="1" ht="36.6" hidden="1" customHeight="1">
      <c r="A122" s="90"/>
      <c r="B122" s="72"/>
      <c r="C122" s="90"/>
      <c r="D122" s="90"/>
      <c r="E122" s="110"/>
      <c r="F122" s="47" t="s">
        <v>61</v>
      </c>
      <c r="G122" s="46">
        <f t="shared" si="67"/>
        <v>61790.64</v>
      </c>
      <c r="H122" s="46">
        <v>61790.64</v>
      </c>
      <c r="I122" s="46">
        <v>0</v>
      </c>
      <c r="J122" s="46">
        <v>0</v>
      </c>
      <c r="K122" s="46">
        <v>0</v>
      </c>
      <c r="L122" s="46">
        <v>0</v>
      </c>
      <c r="M122" s="46">
        <v>0</v>
      </c>
      <c r="N122" s="46">
        <v>0</v>
      </c>
      <c r="O122" s="46">
        <v>0</v>
      </c>
      <c r="P122" s="91"/>
      <c r="Q122" s="92" t="s">
        <v>48</v>
      </c>
      <c r="R122" s="92" t="s">
        <v>48</v>
      </c>
      <c r="S122" s="92" t="s">
        <v>48</v>
      </c>
      <c r="T122" s="92" t="s">
        <v>48</v>
      </c>
      <c r="U122" s="92" t="s">
        <v>48</v>
      </c>
      <c r="V122" s="92" t="s">
        <v>48</v>
      </c>
      <c r="W122" s="92" t="s">
        <v>48</v>
      </c>
      <c r="X122" s="92" t="s">
        <v>48</v>
      </c>
      <c r="Y122" s="92" t="s">
        <v>48</v>
      </c>
      <c r="Z122" s="90"/>
    </row>
    <row r="123" spans="1:26" s="18" customFormat="1" ht="26.45" hidden="1" customHeight="1">
      <c r="A123" s="88">
        <v>37</v>
      </c>
      <c r="B123" s="70" t="s">
        <v>392</v>
      </c>
      <c r="C123" s="88">
        <v>2020</v>
      </c>
      <c r="D123" s="88">
        <v>2027</v>
      </c>
      <c r="E123" s="108" t="s">
        <v>28</v>
      </c>
      <c r="F123" s="45" t="s">
        <v>49</v>
      </c>
      <c r="G123" s="46">
        <f t="shared" ref="G123:G125" si="73">H123+I123+J123+K123+L123+M123+N123</f>
        <v>32107618.439999998</v>
      </c>
      <c r="H123" s="46">
        <f>H124+H125</f>
        <v>3006511.52</v>
      </c>
      <c r="I123" s="46">
        <f t="shared" ref="I123:N123" si="74">I124+I125</f>
        <v>4320840.0999999996</v>
      </c>
      <c r="J123" s="46">
        <f t="shared" si="74"/>
        <v>5378673.5999999996</v>
      </c>
      <c r="K123" s="46">
        <f t="shared" si="74"/>
        <v>5295923.63</v>
      </c>
      <c r="L123" s="46">
        <f t="shared" si="74"/>
        <v>6707575.8899999997</v>
      </c>
      <c r="M123" s="46">
        <f t="shared" si="74"/>
        <v>5658093.7000000002</v>
      </c>
      <c r="N123" s="46">
        <f t="shared" si="74"/>
        <v>1740000</v>
      </c>
      <c r="O123" s="46">
        <f>O124+O125</f>
        <v>1740000</v>
      </c>
      <c r="P123" s="120" t="s">
        <v>70</v>
      </c>
      <c r="Q123" s="120" t="s">
        <v>67</v>
      </c>
      <c r="R123" s="88">
        <v>8.3729999999999993</v>
      </c>
      <c r="S123" s="92">
        <v>0.81</v>
      </c>
      <c r="T123" s="92">
        <v>1.2</v>
      </c>
      <c r="U123" s="92">
        <v>0.81</v>
      </c>
      <c r="V123" s="92">
        <v>1.4</v>
      </c>
      <c r="W123" s="92">
        <v>1.4</v>
      </c>
      <c r="X123" s="92">
        <v>1.133</v>
      </c>
      <c r="Y123" s="92">
        <v>0.81</v>
      </c>
      <c r="Z123" s="88">
        <v>0.81</v>
      </c>
    </row>
    <row r="124" spans="1:26" s="18" customFormat="1" ht="56.25" hidden="1">
      <c r="A124" s="89"/>
      <c r="B124" s="71"/>
      <c r="C124" s="89"/>
      <c r="D124" s="89"/>
      <c r="E124" s="109"/>
      <c r="F124" s="45" t="s">
        <v>60</v>
      </c>
      <c r="G124" s="46">
        <f t="shared" si="73"/>
        <v>10757957.300000001</v>
      </c>
      <c r="H124" s="46">
        <v>540619.52000000002</v>
      </c>
      <c r="I124" s="46">
        <v>1382022</v>
      </c>
      <c r="J124" s="46">
        <v>1532921.98</v>
      </c>
      <c r="K124" s="46">
        <v>1539000</v>
      </c>
      <c r="L124" s="46">
        <v>2283393.7999999998</v>
      </c>
      <c r="M124" s="46">
        <v>1740000</v>
      </c>
      <c r="N124" s="46">
        <v>1740000</v>
      </c>
      <c r="O124" s="46">
        <v>1740000</v>
      </c>
      <c r="P124" s="121"/>
      <c r="Q124" s="120"/>
      <c r="R124" s="89"/>
      <c r="S124" s="92"/>
      <c r="T124" s="92"/>
      <c r="U124" s="92"/>
      <c r="V124" s="92"/>
      <c r="W124" s="92"/>
      <c r="X124" s="92"/>
      <c r="Y124" s="92"/>
      <c r="Z124" s="89"/>
    </row>
    <row r="125" spans="1:26" s="18" customFormat="1" ht="40.5" hidden="1" customHeight="1">
      <c r="A125" s="90"/>
      <c r="B125" s="72"/>
      <c r="C125" s="90"/>
      <c r="D125" s="90"/>
      <c r="E125" s="110"/>
      <c r="F125" s="47" t="s">
        <v>61</v>
      </c>
      <c r="G125" s="46">
        <f t="shared" si="73"/>
        <v>21349661.139999997</v>
      </c>
      <c r="H125" s="46">
        <v>2465892</v>
      </c>
      <c r="I125" s="46">
        <v>2938818.1</v>
      </c>
      <c r="J125" s="46">
        <v>3845751.62</v>
      </c>
      <c r="K125" s="46">
        <v>3756923.63</v>
      </c>
      <c r="L125" s="46">
        <v>4424182.09</v>
      </c>
      <c r="M125" s="46">
        <v>3918093.7</v>
      </c>
      <c r="N125" s="46">
        <v>0</v>
      </c>
      <c r="O125" s="46">
        <v>0</v>
      </c>
      <c r="P125" s="121"/>
      <c r="Q125" s="120"/>
      <c r="R125" s="90"/>
      <c r="S125" s="92"/>
      <c r="T125" s="92"/>
      <c r="U125" s="92"/>
      <c r="V125" s="92"/>
      <c r="W125" s="92"/>
      <c r="X125" s="92"/>
      <c r="Y125" s="92"/>
      <c r="Z125" s="90"/>
    </row>
    <row r="126" spans="1:26" s="18" customFormat="1" ht="50.25" hidden="1" customHeight="1">
      <c r="A126" s="88">
        <v>38</v>
      </c>
      <c r="B126" s="70" t="s">
        <v>393</v>
      </c>
      <c r="C126" s="88">
        <v>2020</v>
      </c>
      <c r="D126" s="88">
        <v>2027</v>
      </c>
      <c r="E126" s="108" t="s">
        <v>28</v>
      </c>
      <c r="F126" s="45" t="s">
        <v>49</v>
      </c>
      <c r="G126" s="46">
        <f t="shared" ref="G126:G134" si="75">H126+I126+J126+K126+L126+M126+N126+O126</f>
        <v>164983.20000000001</v>
      </c>
      <c r="H126" s="46">
        <f>H127+H128</f>
        <v>55348</v>
      </c>
      <c r="I126" s="46">
        <f t="shared" ref="I126:N126" si="76">I127+I128</f>
        <v>69814.81</v>
      </c>
      <c r="J126" s="46">
        <f t="shared" si="76"/>
        <v>0</v>
      </c>
      <c r="K126" s="46">
        <f t="shared" si="76"/>
        <v>10620</v>
      </c>
      <c r="L126" s="46">
        <f t="shared" si="76"/>
        <v>10620</v>
      </c>
      <c r="M126" s="46">
        <f t="shared" si="76"/>
        <v>16580.39</v>
      </c>
      <c r="N126" s="46">
        <f t="shared" si="76"/>
        <v>1000</v>
      </c>
      <c r="O126" s="46">
        <f>O127+O128</f>
        <v>1000</v>
      </c>
      <c r="P126" s="70" t="s">
        <v>90</v>
      </c>
      <c r="Q126" s="92" t="s">
        <v>108</v>
      </c>
      <c r="R126" s="92">
        <v>28</v>
      </c>
      <c r="S126" s="92">
        <v>5</v>
      </c>
      <c r="T126" s="92">
        <v>7</v>
      </c>
      <c r="U126" s="92">
        <v>0</v>
      </c>
      <c r="V126" s="92">
        <v>2</v>
      </c>
      <c r="W126" s="92">
        <v>2</v>
      </c>
      <c r="X126" s="92">
        <v>2</v>
      </c>
      <c r="Y126" s="92">
        <v>5</v>
      </c>
      <c r="Z126" s="88">
        <v>2</v>
      </c>
    </row>
    <row r="127" spans="1:26" s="18" customFormat="1" ht="59.25" hidden="1" customHeight="1">
      <c r="A127" s="89"/>
      <c r="B127" s="71"/>
      <c r="C127" s="89"/>
      <c r="D127" s="89"/>
      <c r="E127" s="109"/>
      <c r="F127" s="45" t="s">
        <v>60</v>
      </c>
      <c r="G127" s="46">
        <f t="shared" si="75"/>
        <v>8765.8799999999992</v>
      </c>
      <c r="H127" s="46">
        <v>553.48</v>
      </c>
      <c r="I127" s="46">
        <v>5000</v>
      </c>
      <c r="J127" s="46">
        <v>0</v>
      </c>
      <c r="K127" s="46">
        <v>106.2</v>
      </c>
      <c r="L127" s="46">
        <v>106.2</v>
      </c>
      <c r="M127" s="46">
        <v>1000</v>
      </c>
      <c r="N127" s="46">
        <v>1000</v>
      </c>
      <c r="O127" s="46">
        <v>1000</v>
      </c>
      <c r="P127" s="71"/>
      <c r="Q127" s="92" t="s">
        <v>48</v>
      </c>
      <c r="R127" s="92"/>
      <c r="S127" s="92" t="s">
        <v>48</v>
      </c>
      <c r="T127" s="92" t="s">
        <v>48</v>
      </c>
      <c r="U127" s="92" t="s">
        <v>48</v>
      </c>
      <c r="V127" s="92" t="s">
        <v>48</v>
      </c>
      <c r="W127" s="92" t="s">
        <v>48</v>
      </c>
      <c r="X127" s="92" t="s">
        <v>48</v>
      </c>
      <c r="Y127" s="92" t="s">
        <v>48</v>
      </c>
      <c r="Z127" s="86"/>
    </row>
    <row r="128" spans="1:26" s="18" customFormat="1" ht="50.25" hidden="1" customHeight="1">
      <c r="A128" s="90"/>
      <c r="B128" s="72"/>
      <c r="C128" s="90"/>
      <c r="D128" s="90"/>
      <c r="E128" s="110"/>
      <c r="F128" s="47" t="s">
        <v>61</v>
      </c>
      <c r="G128" s="46">
        <f t="shared" si="75"/>
        <v>156217.32</v>
      </c>
      <c r="H128" s="46">
        <v>54794.52</v>
      </c>
      <c r="I128" s="46">
        <v>64814.81</v>
      </c>
      <c r="J128" s="46">
        <v>0</v>
      </c>
      <c r="K128" s="46">
        <v>10513.8</v>
      </c>
      <c r="L128" s="46">
        <v>10513.8</v>
      </c>
      <c r="M128" s="46">
        <v>15580.39</v>
      </c>
      <c r="N128" s="46">
        <v>0</v>
      </c>
      <c r="O128" s="46">
        <v>0</v>
      </c>
      <c r="P128" s="72"/>
      <c r="Q128" s="92" t="s">
        <v>48</v>
      </c>
      <c r="R128" s="92"/>
      <c r="S128" s="92" t="s">
        <v>48</v>
      </c>
      <c r="T128" s="92" t="s">
        <v>48</v>
      </c>
      <c r="U128" s="92" t="s">
        <v>48</v>
      </c>
      <c r="V128" s="92" t="s">
        <v>48</v>
      </c>
      <c r="W128" s="92" t="s">
        <v>48</v>
      </c>
      <c r="X128" s="92" t="s">
        <v>48</v>
      </c>
      <c r="Y128" s="92" t="s">
        <v>48</v>
      </c>
      <c r="Z128" s="87"/>
    </row>
    <row r="129" spans="1:26" s="18" customFormat="1" ht="27" hidden="1" customHeight="1">
      <c r="A129" s="88">
        <v>39</v>
      </c>
      <c r="B129" s="70" t="s">
        <v>129</v>
      </c>
      <c r="C129" s="88">
        <v>2020</v>
      </c>
      <c r="D129" s="88">
        <v>2027</v>
      </c>
      <c r="E129" s="108" t="s">
        <v>28</v>
      </c>
      <c r="F129" s="45" t="s">
        <v>49</v>
      </c>
      <c r="G129" s="46">
        <f t="shared" si="75"/>
        <v>705000</v>
      </c>
      <c r="H129" s="46">
        <f>H130+H131</f>
        <v>25000</v>
      </c>
      <c r="I129" s="46">
        <f t="shared" ref="I129:N129" si="77">I130+I131</f>
        <v>80000</v>
      </c>
      <c r="J129" s="46">
        <f t="shared" si="77"/>
        <v>100000</v>
      </c>
      <c r="K129" s="46">
        <f t="shared" si="77"/>
        <v>100000</v>
      </c>
      <c r="L129" s="46">
        <f t="shared" si="77"/>
        <v>100000</v>
      </c>
      <c r="M129" s="46">
        <f t="shared" si="77"/>
        <v>100000</v>
      </c>
      <c r="N129" s="46">
        <f t="shared" si="77"/>
        <v>100000</v>
      </c>
      <c r="O129" s="46">
        <f>O130+O131</f>
        <v>100000</v>
      </c>
      <c r="P129" s="120" t="s">
        <v>52</v>
      </c>
      <c r="Q129" s="92" t="s">
        <v>108</v>
      </c>
      <c r="R129" s="88">
        <v>187</v>
      </c>
      <c r="S129" s="88">
        <v>21</v>
      </c>
      <c r="T129" s="88">
        <v>15</v>
      </c>
      <c r="U129" s="88">
        <v>21</v>
      </c>
      <c r="V129" s="88">
        <v>35</v>
      </c>
      <c r="W129" s="88">
        <v>34</v>
      </c>
      <c r="X129" s="88">
        <v>20</v>
      </c>
      <c r="Y129" s="88">
        <v>21</v>
      </c>
      <c r="Z129" s="88">
        <v>20</v>
      </c>
    </row>
    <row r="130" spans="1:26" s="18" customFormat="1" ht="56.25" hidden="1">
      <c r="A130" s="89"/>
      <c r="B130" s="71"/>
      <c r="C130" s="89"/>
      <c r="D130" s="89"/>
      <c r="E130" s="109"/>
      <c r="F130" s="45" t="s">
        <v>60</v>
      </c>
      <c r="G130" s="46">
        <f t="shared" si="75"/>
        <v>705000</v>
      </c>
      <c r="H130" s="46">
        <v>25000</v>
      </c>
      <c r="I130" s="46">
        <v>80000</v>
      </c>
      <c r="J130" s="46">
        <v>100000</v>
      </c>
      <c r="K130" s="46">
        <v>100000</v>
      </c>
      <c r="L130" s="46">
        <v>100000</v>
      </c>
      <c r="M130" s="46">
        <v>100000</v>
      </c>
      <c r="N130" s="46">
        <v>100000</v>
      </c>
      <c r="O130" s="46">
        <v>100000</v>
      </c>
      <c r="P130" s="121"/>
      <c r="Q130" s="92" t="s">
        <v>48</v>
      </c>
      <c r="R130" s="89"/>
      <c r="S130" s="89"/>
      <c r="T130" s="89"/>
      <c r="U130" s="89"/>
      <c r="V130" s="89"/>
      <c r="W130" s="89"/>
      <c r="X130" s="89"/>
      <c r="Y130" s="89"/>
      <c r="Z130" s="86"/>
    </row>
    <row r="131" spans="1:26" s="18" customFormat="1" ht="34.15" hidden="1" customHeight="1">
      <c r="A131" s="90"/>
      <c r="B131" s="72"/>
      <c r="C131" s="90"/>
      <c r="D131" s="90"/>
      <c r="E131" s="110"/>
      <c r="F131" s="47" t="s">
        <v>61</v>
      </c>
      <c r="G131" s="46">
        <f t="shared" si="75"/>
        <v>0</v>
      </c>
      <c r="H131" s="46">
        <v>0</v>
      </c>
      <c r="I131" s="46">
        <v>0</v>
      </c>
      <c r="J131" s="46">
        <v>0</v>
      </c>
      <c r="K131" s="46">
        <v>0</v>
      </c>
      <c r="L131" s="46">
        <v>0</v>
      </c>
      <c r="M131" s="46">
        <v>0</v>
      </c>
      <c r="N131" s="46">
        <v>0</v>
      </c>
      <c r="O131" s="46">
        <v>0</v>
      </c>
      <c r="P131" s="121"/>
      <c r="Q131" s="92" t="s">
        <v>48</v>
      </c>
      <c r="R131" s="90"/>
      <c r="S131" s="90"/>
      <c r="T131" s="90"/>
      <c r="U131" s="90"/>
      <c r="V131" s="90"/>
      <c r="W131" s="90"/>
      <c r="X131" s="90"/>
      <c r="Y131" s="90"/>
      <c r="Z131" s="87"/>
    </row>
    <row r="132" spans="1:26" s="18" customFormat="1" ht="22.5" hidden="1" customHeight="1">
      <c r="A132" s="88">
        <v>40</v>
      </c>
      <c r="B132" s="70" t="s">
        <v>169</v>
      </c>
      <c r="C132" s="88">
        <v>2020</v>
      </c>
      <c r="D132" s="88">
        <v>2027</v>
      </c>
      <c r="E132" s="108" t="s">
        <v>28</v>
      </c>
      <c r="F132" s="45" t="s">
        <v>49</v>
      </c>
      <c r="G132" s="46">
        <f t="shared" si="75"/>
        <v>1587552</v>
      </c>
      <c r="H132" s="46">
        <f>H133+H134</f>
        <v>201827</v>
      </c>
      <c r="I132" s="46">
        <f t="shared" ref="I132:N132" si="78">I133+I134</f>
        <v>200000</v>
      </c>
      <c r="J132" s="46">
        <f t="shared" si="78"/>
        <v>185725</v>
      </c>
      <c r="K132" s="46">
        <f t="shared" si="78"/>
        <v>200000</v>
      </c>
      <c r="L132" s="46">
        <f t="shared" si="78"/>
        <v>200000</v>
      </c>
      <c r="M132" s="46">
        <f t="shared" si="78"/>
        <v>200000</v>
      </c>
      <c r="N132" s="46">
        <f t="shared" si="78"/>
        <v>200000</v>
      </c>
      <c r="O132" s="48">
        <f>O133+O134</f>
        <v>200000</v>
      </c>
      <c r="P132" s="70" t="s">
        <v>52</v>
      </c>
      <c r="Q132" s="92" t="s">
        <v>108</v>
      </c>
      <c r="R132" s="92">
        <v>824</v>
      </c>
      <c r="S132" s="92">
        <v>100</v>
      </c>
      <c r="T132" s="92">
        <v>100</v>
      </c>
      <c r="U132" s="92">
        <v>100</v>
      </c>
      <c r="V132" s="92">
        <v>114</v>
      </c>
      <c r="W132" s="92">
        <v>110</v>
      </c>
      <c r="X132" s="92">
        <v>100</v>
      </c>
      <c r="Y132" s="92">
        <v>100</v>
      </c>
      <c r="Z132" s="88">
        <v>100</v>
      </c>
    </row>
    <row r="133" spans="1:26" s="18" customFormat="1" ht="56.25" hidden="1">
      <c r="A133" s="89"/>
      <c r="B133" s="71"/>
      <c r="C133" s="89"/>
      <c r="D133" s="89"/>
      <c r="E133" s="109"/>
      <c r="F133" s="45" t="s">
        <v>50</v>
      </c>
      <c r="G133" s="46">
        <f t="shared" si="75"/>
        <v>1587552</v>
      </c>
      <c r="H133" s="46">
        <v>201827</v>
      </c>
      <c r="I133" s="46">
        <v>200000</v>
      </c>
      <c r="J133" s="46">
        <v>185725</v>
      </c>
      <c r="K133" s="46">
        <v>200000</v>
      </c>
      <c r="L133" s="46">
        <v>200000</v>
      </c>
      <c r="M133" s="46">
        <v>200000</v>
      </c>
      <c r="N133" s="46">
        <v>200000</v>
      </c>
      <c r="O133" s="46">
        <v>200000</v>
      </c>
      <c r="P133" s="71"/>
      <c r="Q133" s="92"/>
      <c r="R133" s="92"/>
      <c r="S133" s="92"/>
      <c r="T133" s="92"/>
      <c r="U133" s="92"/>
      <c r="V133" s="92"/>
      <c r="W133" s="92"/>
      <c r="X133" s="92"/>
      <c r="Y133" s="92"/>
      <c r="Z133" s="89"/>
    </row>
    <row r="134" spans="1:26" s="18" customFormat="1" ht="33.75" hidden="1">
      <c r="A134" s="90"/>
      <c r="B134" s="72"/>
      <c r="C134" s="90"/>
      <c r="D134" s="90"/>
      <c r="E134" s="110"/>
      <c r="F134" s="45" t="s">
        <v>51</v>
      </c>
      <c r="G134" s="46">
        <f t="shared" si="75"/>
        <v>0</v>
      </c>
      <c r="H134" s="46">
        <v>0</v>
      </c>
      <c r="I134" s="46">
        <v>0</v>
      </c>
      <c r="J134" s="46">
        <v>0</v>
      </c>
      <c r="K134" s="46">
        <v>0</v>
      </c>
      <c r="L134" s="46">
        <v>0</v>
      </c>
      <c r="M134" s="46">
        <v>0</v>
      </c>
      <c r="N134" s="46">
        <v>0</v>
      </c>
      <c r="O134" s="46">
        <v>0</v>
      </c>
      <c r="P134" s="72"/>
      <c r="Q134" s="92"/>
      <c r="R134" s="92"/>
      <c r="S134" s="92"/>
      <c r="T134" s="92"/>
      <c r="U134" s="92"/>
      <c r="V134" s="92"/>
      <c r="W134" s="92"/>
      <c r="X134" s="92"/>
      <c r="Y134" s="92"/>
      <c r="Z134" s="90"/>
    </row>
    <row r="135" spans="1:26" s="18" customFormat="1" ht="32.450000000000003" hidden="1" customHeight="1">
      <c r="A135" s="88">
        <v>41</v>
      </c>
      <c r="B135" s="70" t="s">
        <v>170</v>
      </c>
      <c r="C135" s="88">
        <v>2020</v>
      </c>
      <c r="D135" s="88">
        <v>2027</v>
      </c>
      <c r="E135" s="108" t="s">
        <v>28</v>
      </c>
      <c r="F135" s="45" t="s">
        <v>49</v>
      </c>
      <c r="G135" s="46" t="s">
        <v>48</v>
      </c>
      <c r="H135" s="46" t="s">
        <v>48</v>
      </c>
      <c r="I135" s="46" t="s">
        <v>48</v>
      </c>
      <c r="J135" s="46" t="s">
        <v>48</v>
      </c>
      <c r="K135" s="46" t="s">
        <v>48</v>
      </c>
      <c r="L135" s="46" t="s">
        <v>48</v>
      </c>
      <c r="M135" s="46" t="s">
        <v>48</v>
      </c>
      <c r="N135" s="46" t="s">
        <v>48</v>
      </c>
      <c r="O135" s="46" t="s">
        <v>48</v>
      </c>
      <c r="P135" s="70" t="s">
        <v>130</v>
      </c>
      <c r="Q135" s="92" t="s">
        <v>97</v>
      </c>
      <c r="R135" s="92" t="s">
        <v>48</v>
      </c>
      <c r="S135" s="92">
        <v>100.5</v>
      </c>
      <c r="T135" s="92">
        <v>99.3</v>
      </c>
      <c r="U135" s="92">
        <v>102.3</v>
      </c>
      <c r="V135" s="92">
        <v>102.5</v>
      </c>
      <c r="W135" s="92">
        <v>98</v>
      </c>
      <c r="X135" s="92">
        <v>98.6</v>
      </c>
      <c r="Y135" s="92">
        <v>100.7</v>
      </c>
      <c r="Z135" s="88">
        <v>100.2</v>
      </c>
    </row>
    <row r="136" spans="1:26" s="18" customFormat="1" ht="56.25" hidden="1">
      <c r="A136" s="89"/>
      <c r="B136" s="71"/>
      <c r="C136" s="89"/>
      <c r="D136" s="89"/>
      <c r="E136" s="109"/>
      <c r="F136" s="45" t="s">
        <v>60</v>
      </c>
      <c r="G136" s="46" t="s">
        <v>48</v>
      </c>
      <c r="H136" s="46" t="s">
        <v>48</v>
      </c>
      <c r="I136" s="46" t="s">
        <v>48</v>
      </c>
      <c r="J136" s="46" t="s">
        <v>48</v>
      </c>
      <c r="K136" s="46" t="s">
        <v>48</v>
      </c>
      <c r="L136" s="46" t="s">
        <v>48</v>
      </c>
      <c r="M136" s="46" t="s">
        <v>48</v>
      </c>
      <c r="N136" s="46" t="s">
        <v>48</v>
      </c>
      <c r="O136" s="46" t="s">
        <v>48</v>
      </c>
      <c r="P136" s="71"/>
      <c r="Q136" s="92" t="s">
        <v>48</v>
      </c>
      <c r="R136" s="92"/>
      <c r="S136" s="92" t="s">
        <v>48</v>
      </c>
      <c r="T136" s="92" t="s">
        <v>48</v>
      </c>
      <c r="U136" s="92" t="s">
        <v>48</v>
      </c>
      <c r="V136" s="92" t="s">
        <v>48</v>
      </c>
      <c r="W136" s="92" t="s">
        <v>48</v>
      </c>
      <c r="X136" s="92" t="s">
        <v>48</v>
      </c>
      <c r="Y136" s="92" t="s">
        <v>48</v>
      </c>
      <c r="Z136" s="89"/>
    </row>
    <row r="137" spans="1:26" s="18" customFormat="1" ht="37.15" hidden="1" customHeight="1">
      <c r="A137" s="90"/>
      <c r="B137" s="72"/>
      <c r="C137" s="90"/>
      <c r="D137" s="90"/>
      <c r="E137" s="110"/>
      <c r="F137" s="47" t="s">
        <v>61</v>
      </c>
      <c r="G137" s="46" t="s">
        <v>48</v>
      </c>
      <c r="H137" s="46" t="s">
        <v>48</v>
      </c>
      <c r="I137" s="46" t="s">
        <v>48</v>
      </c>
      <c r="J137" s="46" t="s">
        <v>48</v>
      </c>
      <c r="K137" s="46" t="s">
        <v>48</v>
      </c>
      <c r="L137" s="46" t="s">
        <v>48</v>
      </c>
      <c r="M137" s="46" t="s">
        <v>48</v>
      </c>
      <c r="N137" s="46" t="s">
        <v>48</v>
      </c>
      <c r="O137" s="46" t="s">
        <v>48</v>
      </c>
      <c r="P137" s="72"/>
      <c r="Q137" s="92" t="s">
        <v>48</v>
      </c>
      <c r="R137" s="92"/>
      <c r="S137" s="92" t="s">
        <v>48</v>
      </c>
      <c r="T137" s="92" t="s">
        <v>48</v>
      </c>
      <c r="U137" s="92" t="s">
        <v>48</v>
      </c>
      <c r="V137" s="92" t="s">
        <v>48</v>
      </c>
      <c r="W137" s="92" t="s">
        <v>48</v>
      </c>
      <c r="X137" s="92" t="s">
        <v>48</v>
      </c>
      <c r="Y137" s="92" t="s">
        <v>48</v>
      </c>
      <c r="Z137" s="90"/>
    </row>
    <row r="138" spans="1:26" s="18" customFormat="1" ht="23.45" hidden="1" customHeight="1">
      <c r="A138" s="88">
        <v>42</v>
      </c>
      <c r="B138" s="70" t="s">
        <v>171</v>
      </c>
      <c r="C138" s="88">
        <v>2020</v>
      </c>
      <c r="D138" s="88">
        <v>2027</v>
      </c>
      <c r="E138" s="108" t="s">
        <v>28</v>
      </c>
      <c r="F138" s="45" t="s">
        <v>49</v>
      </c>
      <c r="G138" s="46" t="s">
        <v>48</v>
      </c>
      <c r="H138" s="46" t="s">
        <v>48</v>
      </c>
      <c r="I138" s="46" t="s">
        <v>48</v>
      </c>
      <c r="J138" s="46" t="s">
        <v>48</v>
      </c>
      <c r="K138" s="46" t="s">
        <v>48</v>
      </c>
      <c r="L138" s="46" t="s">
        <v>48</v>
      </c>
      <c r="M138" s="46" t="s">
        <v>48</v>
      </c>
      <c r="N138" s="46" t="s">
        <v>48</v>
      </c>
      <c r="O138" s="46" t="s">
        <v>48</v>
      </c>
      <c r="P138" s="120" t="s">
        <v>131</v>
      </c>
      <c r="Q138" s="92" t="s">
        <v>132</v>
      </c>
      <c r="R138" s="92">
        <v>393403</v>
      </c>
      <c r="S138" s="92">
        <v>32900</v>
      </c>
      <c r="T138" s="92">
        <v>32500</v>
      </c>
      <c r="U138" s="92">
        <v>60000</v>
      </c>
      <c r="V138" s="92">
        <v>74068</v>
      </c>
      <c r="W138" s="121">
        <v>65935</v>
      </c>
      <c r="X138" s="121">
        <v>60000</v>
      </c>
      <c r="Y138" s="121">
        <v>34000</v>
      </c>
      <c r="Z138" s="88">
        <v>34000</v>
      </c>
    </row>
    <row r="139" spans="1:26" s="18" customFormat="1" ht="56.25" hidden="1">
      <c r="A139" s="89"/>
      <c r="B139" s="71"/>
      <c r="C139" s="89"/>
      <c r="D139" s="89"/>
      <c r="E139" s="109"/>
      <c r="F139" s="45" t="s">
        <v>60</v>
      </c>
      <c r="G139" s="46" t="s">
        <v>48</v>
      </c>
      <c r="H139" s="46" t="s">
        <v>48</v>
      </c>
      <c r="I139" s="46" t="s">
        <v>48</v>
      </c>
      <c r="J139" s="46" t="s">
        <v>48</v>
      </c>
      <c r="K139" s="46" t="s">
        <v>48</v>
      </c>
      <c r="L139" s="46" t="s">
        <v>48</v>
      </c>
      <c r="M139" s="46" t="s">
        <v>48</v>
      </c>
      <c r="N139" s="46" t="s">
        <v>48</v>
      </c>
      <c r="O139" s="46" t="s">
        <v>48</v>
      </c>
      <c r="P139" s="121"/>
      <c r="Q139" s="92"/>
      <c r="R139" s="92"/>
      <c r="S139" s="92"/>
      <c r="T139" s="92"/>
      <c r="U139" s="92"/>
      <c r="V139" s="92"/>
      <c r="W139" s="121"/>
      <c r="X139" s="121"/>
      <c r="Y139" s="121"/>
      <c r="Z139" s="89"/>
    </row>
    <row r="140" spans="1:26" s="18" customFormat="1" ht="40.15" hidden="1" customHeight="1">
      <c r="A140" s="90"/>
      <c r="B140" s="72"/>
      <c r="C140" s="90"/>
      <c r="D140" s="90"/>
      <c r="E140" s="110"/>
      <c r="F140" s="47" t="s">
        <v>61</v>
      </c>
      <c r="G140" s="46" t="s">
        <v>48</v>
      </c>
      <c r="H140" s="46" t="s">
        <v>48</v>
      </c>
      <c r="I140" s="46" t="s">
        <v>48</v>
      </c>
      <c r="J140" s="46" t="s">
        <v>48</v>
      </c>
      <c r="K140" s="46" t="s">
        <v>48</v>
      </c>
      <c r="L140" s="46" t="s">
        <v>48</v>
      </c>
      <c r="M140" s="46" t="s">
        <v>48</v>
      </c>
      <c r="N140" s="46" t="s">
        <v>48</v>
      </c>
      <c r="O140" s="46" t="s">
        <v>48</v>
      </c>
      <c r="P140" s="121"/>
      <c r="Q140" s="92"/>
      <c r="R140" s="92"/>
      <c r="S140" s="92"/>
      <c r="T140" s="92"/>
      <c r="U140" s="92"/>
      <c r="V140" s="92"/>
      <c r="W140" s="121"/>
      <c r="X140" s="121"/>
      <c r="Y140" s="121"/>
      <c r="Z140" s="90"/>
    </row>
    <row r="141" spans="1:26" s="18" customFormat="1" ht="22.5" hidden="1" customHeight="1">
      <c r="A141" s="88">
        <v>43</v>
      </c>
      <c r="B141" s="70" t="s">
        <v>172</v>
      </c>
      <c r="C141" s="88">
        <v>2020</v>
      </c>
      <c r="D141" s="88">
        <v>2027</v>
      </c>
      <c r="E141" s="108" t="s">
        <v>28</v>
      </c>
      <c r="F141" s="45" t="s">
        <v>49</v>
      </c>
      <c r="G141" s="46" t="s">
        <v>48</v>
      </c>
      <c r="H141" s="46" t="s">
        <v>48</v>
      </c>
      <c r="I141" s="46" t="s">
        <v>48</v>
      </c>
      <c r="J141" s="46" t="s">
        <v>48</v>
      </c>
      <c r="K141" s="46" t="s">
        <v>48</v>
      </c>
      <c r="L141" s="46" t="s">
        <v>48</v>
      </c>
      <c r="M141" s="46" t="s">
        <v>48</v>
      </c>
      <c r="N141" s="46" t="s">
        <v>48</v>
      </c>
      <c r="O141" s="46" t="s">
        <v>48</v>
      </c>
      <c r="P141" s="120" t="s">
        <v>133</v>
      </c>
      <c r="Q141" s="92" t="s">
        <v>132</v>
      </c>
      <c r="R141" s="92">
        <v>29085</v>
      </c>
      <c r="S141" s="92">
        <v>3740</v>
      </c>
      <c r="T141" s="92">
        <v>3770</v>
      </c>
      <c r="U141" s="92">
        <v>3686</v>
      </c>
      <c r="V141" s="92">
        <v>3603</v>
      </c>
      <c r="W141" s="92">
        <v>3516</v>
      </c>
      <c r="X141" s="92">
        <v>3400</v>
      </c>
      <c r="Y141" s="92">
        <v>3970</v>
      </c>
      <c r="Z141" s="88">
        <v>3400</v>
      </c>
    </row>
    <row r="142" spans="1:26" s="18" customFormat="1" ht="56.25" hidden="1">
      <c r="A142" s="89"/>
      <c r="B142" s="71"/>
      <c r="C142" s="89"/>
      <c r="D142" s="89"/>
      <c r="E142" s="109"/>
      <c r="F142" s="45" t="s">
        <v>60</v>
      </c>
      <c r="G142" s="46" t="s">
        <v>48</v>
      </c>
      <c r="H142" s="46" t="s">
        <v>48</v>
      </c>
      <c r="I142" s="46" t="s">
        <v>48</v>
      </c>
      <c r="J142" s="46" t="s">
        <v>48</v>
      </c>
      <c r="K142" s="46" t="s">
        <v>48</v>
      </c>
      <c r="L142" s="46" t="s">
        <v>48</v>
      </c>
      <c r="M142" s="46" t="s">
        <v>48</v>
      </c>
      <c r="N142" s="46" t="s">
        <v>48</v>
      </c>
      <c r="O142" s="46" t="s">
        <v>48</v>
      </c>
      <c r="P142" s="121"/>
      <c r="Q142" s="92"/>
      <c r="R142" s="92"/>
      <c r="S142" s="92"/>
      <c r="T142" s="92"/>
      <c r="U142" s="92"/>
      <c r="V142" s="92"/>
      <c r="W142" s="92"/>
      <c r="X142" s="92"/>
      <c r="Y142" s="92"/>
      <c r="Z142" s="89"/>
    </row>
    <row r="143" spans="1:26" s="18" customFormat="1" ht="25.9" hidden="1" customHeight="1">
      <c r="A143" s="90"/>
      <c r="B143" s="72"/>
      <c r="C143" s="90"/>
      <c r="D143" s="90"/>
      <c r="E143" s="110"/>
      <c r="F143" s="47" t="s">
        <v>61</v>
      </c>
      <c r="G143" s="46" t="s">
        <v>48</v>
      </c>
      <c r="H143" s="46" t="s">
        <v>48</v>
      </c>
      <c r="I143" s="46" t="s">
        <v>48</v>
      </c>
      <c r="J143" s="46" t="s">
        <v>48</v>
      </c>
      <c r="K143" s="46" t="s">
        <v>48</v>
      </c>
      <c r="L143" s="46" t="s">
        <v>48</v>
      </c>
      <c r="M143" s="46" t="s">
        <v>48</v>
      </c>
      <c r="N143" s="46" t="s">
        <v>48</v>
      </c>
      <c r="O143" s="46" t="s">
        <v>48</v>
      </c>
      <c r="P143" s="121"/>
      <c r="Q143" s="92"/>
      <c r="R143" s="92"/>
      <c r="S143" s="92"/>
      <c r="T143" s="92"/>
      <c r="U143" s="92"/>
      <c r="V143" s="92"/>
      <c r="W143" s="92"/>
      <c r="X143" s="92"/>
      <c r="Y143" s="92"/>
      <c r="Z143" s="90"/>
    </row>
    <row r="144" spans="1:26" s="18" customFormat="1" ht="22.9" hidden="1" customHeight="1">
      <c r="A144" s="88">
        <v>44</v>
      </c>
      <c r="B144" s="70" t="s">
        <v>173</v>
      </c>
      <c r="C144" s="88">
        <v>2020</v>
      </c>
      <c r="D144" s="88">
        <v>2027</v>
      </c>
      <c r="E144" s="108" t="s">
        <v>28</v>
      </c>
      <c r="F144" s="45" t="s">
        <v>49</v>
      </c>
      <c r="G144" s="46" t="s">
        <v>48</v>
      </c>
      <c r="H144" s="46" t="s">
        <v>48</v>
      </c>
      <c r="I144" s="46" t="s">
        <v>48</v>
      </c>
      <c r="J144" s="46" t="s">
        <v>48</v>
      </c>
      <c r="K144" s="46" t="s">
        <v>48</v>
      </c>
      <c r="L144" s="46" t="s">
        <v>48</v>
      </c>
      <c r="M144" s="46" t="s">
        <v>48</v>
      </c>
      <c r="N144" s="46" t="s">
        <v>48</v>
      </c>
      <c r="O144" s="46" t="s">
        <v>48</v>
      </c>
      <c r="P144" s="120" t="s">
        <v>134</v>
      </c>
      <c r="Q144" s="92" t="s">
        <v>132</v>
      </c>
      <c r="R144" s="92">
        <v>197086</v>
      </c>
      <c r="S144" s="92">
        <v>24700</v>
      </c>
      <c r="T144" s="92">
        <v>24900</v>
      </c>
      <c r="U144" s="92">
        <v>24924</v>
      </c>
      <c r="V144" s="92">
        <v>25491</v>
      </c>
      <c r="W144" s="92">
        <v>24671</v>
      </c>
      <c r="X144" s="92">
        <v>23500</v>
      </c>
      <c r="Y144" s="92">
        <v>25900</v>
      </c>
      <c r="Z144" s="88">
        <v>23000</v>
      </c>
    </row>
    <row r="145" spans="1:26" s="18" customFormat="1" ht="56.25" hidden="1">
      <c r="A145" s="89"/>
      <c r="B145" s="71"/>
      <c r="C145" s="89"/>
      <c r="D145" s="89"/>
      <c r="E145" s="109"/>
      <c r="F145" s="45" t="s">
        <v>60</v>
      </c>
      <c r="G145" s="46" t="s">
        <v>48</v>
      </c>
      <c r="H145" s="46" t="s">
        <v>48</v>
      </c>
      <c r="I145" s="46" t="s">
        <v>48</v>
      </c>
      <c r="J145" s="46" t="s">
        <v>48</v>
      </c>
      <c r="K145" s="46" t="s">
        <v>48</v>
      </c>
      <c r="L145" s="46" t="s">
        <v>48</v>
      </c>
      <c r="M145" s="46" t="s">
        <v>48</v>
      </c>
      <c r="N145" s="46" t="s">
        <v>48</v>
      </c>
      <c r="O145" s="46" t="s">
        <v>48</v>
      </c>
      <c r="P145" s="121"/>
      <c r="Q145" s="92"/>
      <c r="R145" s="92"/>
      <c r="S145" s="92"/>
      <c r="T145" s="92"/>
      <c r="U145" s="92"/>
      <c r="V145" s="92"/>
      <c r="W145" s="92"/>
      <c r="X145" s="92"/>
      <c r="Y145" s="92"/>
      <c r="Z145" s="89"/>
    </row>
    <row r="146" spans="1:26" s="18" customFormat="1" ht="33" hidden="1" customHeight="1">
      <c r="A146" s="90"/>
      <c r="B146" s="72"/>
      <c r="C146" s="90"/>
      <c r="D146" s="90"/>
      <c r="E146" s="110"/>
      <c r="F146" s="47" t="s">
        <v>61</v>
      </c>
      <c r="G146" s="46" t="s">
        <v>48</v>
      </c>
      <c r="H146" s="46" t="s">
        <v>48</v>
      </c>
      <c r="I146" s="46" t="s">
        <v>48</v>
      </c>
      <c r="J146" s="46" t="s">
        <v>48</v>
      </c>
      <c r="K146" s="46" t="s">
        <v>48</v>
      </c>
      <c r="L146" s="46" t="s">
        <v>48</v>
      </c>
      <c r="M146" s="46" t="s">
        <v>48</v>
      </c>
      <c r="N146" s="46" t="s">
        <v>48</v>
      </c>
      <c r="O146" s="46" t="s">
        <v>48</v>
      </c>
      <c r="P146" s="121"/>
      <c r="Q146" s="92"/>
      <c r="R146" s="92"/>
      <c r="S146" s="92"/>
      <c r="T146" s="92"/>
      <c r="U146" s="92"/>
      <c r="V146" s="92"/>
      <c r="W146" s="92"/>
      <c r="X146" s="92"/>
      <c r="Y146" s="92"/>
      <c r="Z146" s="90"/>
    </row>
    <row r="147" spans="1:26" s="18" customFormat="1" ht="28.9" hidden="1" customHeight="1">
      <c r="A147" s="88">
        <v>45</v>
      </c>
      <c r="B147" s="70" t="s">
        <v>174</v>
      </c>
      <c r="C147" s="88">
        <v>2020</v>
      </c>
      <c r="D147" s="88">
        <v>2027</v>
      </c>
      <c r="E147" s="108" t="s">
        <v>28</v>
      </c>
      <c r="F147" s="45" t="s">
        <v>49</v>
      </c>
      <c r="G147" s="46" t="s">
        <v>48</v>
      </c>
      <c r="H147" s="46" t="s">
        <v>48</v>
      </c>
      <c r="I147" s="46" t="s">
        <v>48</v>
      </c>
      <c r="J147" s="46" t="s">
        <v>48</v>
      </c>
      <c r="K147" s="46" t="s">
        <v>48</v>
      </c>
      <c r="L147" s="46" t="s">
        <v>48</v>
      </c>
      <c r="M147" s="46" t="s">
        <v>48</v>
      </c>
      <c r="N147" s="46" t="s">
        <v>48</v>
      </c>
      <c r="O147" s="46" t="s">
        <v>48</v>
      </c>
      <c r="P147" s="120" t="s">
        <v>135</v>
      </c>
      <c r="Q147" s="92" t="s">
        <v>136</v>
      </c>
      <c r="R147" s="92" t="s">
        <v>48</v>
      </c>
      <c r="S147" s="92">
        <v>21500</v>
      </c>
      <c r="T147" s="92">
        <v>23400</v>
      </c>
      <c r="U147" s="92">
        <v>43200</v>
      </c>
      <c r="V147" s="92">
        <v>51789</v>
      </c>
      <c r="W147" s="92">
        <v>64661</v>
      </c>
      <c r="X147" s="92">
        <v>65000</v>
      </c>
      <c r="Y147" s="92">
        <v>30800</v>
      </c>
      <c r="Z147" s="88">
        <v>65000</v>
      </c>
    </row>
    <row r="148" spans="1:26" s="18" customFormat="1" ht="56.25" hidden="1">
      <c r="A148" s="89"/>
      <c r="B148" s="71"/>
      <c r="C148" s="89"/>
      <c r="D148" s="89"/>
      <c r="E148" s="109"/>
      <c r="F148" s="45" t="s">
        <v>60</v>
      </c>
      <c r="G148" s="46" t="s">
        <v>48</v>
      </c>
      <c r="H148" s="46" t="s">
        <v>48</v>
      </c>
      <c r="I148" s="46" t="s">
        <v>48</v>
      </c>
      <c r="J148" s="46" t="s">
        <v>48</v>
      </c>
      <c r="K148" s="46" t="s">
        <v>48</v>
      </c>
      <c r="L148" s="46" t="s">
        <v>48</v>
      </c>
      <c r="M148" s="46" t="s">
        <v>48</v>
      </c>
      <c r="N148" s="46" t="s">
        <v>48</v>
      </c>
      <c r="O148" s="46" t="s">
        <v>48</v>
      </c>
      <c r="P148" s="121" t="s">
        <v>48</v>
      </c>
      <c r="Q148" s="92" t="s">
        <v>48</v>
      </c>
      <c r="R148" s="92" t="s">
        <v>48</v>
      </c>
      <c r="S148" s="92" t="s">
        <v>48</v>
      </c>
      <c r="T148" s="92" t="s">
        <v>48</v>
      </c>
      <c r="U148" s="92" t="s">
        <v>48</v>
      </c>
      <c r="V148" s="92" t="s">
        <v>48</v>
      </c>
      <c r="W148" s="92" t="s">
        <v>48</v>
      </c>
      <c r="X148" s="92" t="s">
        <v>48</v>
      </c>
      <c r="Y148" s="92" t="s">
        <v>48</v>
      </c>
      <c r="Z148" s="89"/>
    </row>
    <row r="149" spans="1:26" s="18" customFormat="1" ht="32.450000000000003" hidden="1" customHeight="1">
      <c r="A149" s="90"/>
      <c r="B149" s="72"/>
      <c r="C149" s="90"/>
      <c r="D149" s="90"/>
      <c r="E149" s="110"/>
      <c r="F149" s="47" t="s">
        <v>61</v>
      </c>
      <c r="G149" s="46" t="s">
        <v>48</v>
      </c>
      <c r="H149" s="46" t="s">
        <v>48</v>
      </c>
      <c r="I149" s="46" t="s">
        <v>48</v>
      </c>
      <c r="J149" s="46" t="s">
        <v>48</v>
      </c>
      <c r="K149" s="46" t="s">
        <v>48</v>
      </c>
      <c r="L149" s="46" t="s">
        <v>48</v>
      </c>
      <c r="M149" s="46" t="s">
        <v>48</v>
      </c>
      <c r="N149" s="46" t="s">
        <v>48</v>
      </c>
      <c r="O149" s="46" t="s">
        <v>48</v>
      </c>
      <c r="P149" s="121" t="s">
        <v>48</v>
      </c>
      <c r="Q149" s="92" t="s">
        <v>48</v>
      </c>
      <c r="R149" s="92" t="s">
        <v>48</v>
      </c>
      <c r="S149" s="92" t="s">
        <v>48</v>
      </c>
      <c r="T149" s="92" t="s">
        <v>48</v>
      </c>
      <c r="U149" s="92" t="s">
        <v>48</v>
      </c>
      <c r="V149" s="92" t="s">
        <v>48</v>
      </c>
      <c r="W149" s="92" t="s">
        <v>48</v>
      </c>
      <c r="X149" s="92" t="s">
        <v>48</v>
      </c>
      <c r="Y149" s="92" t="s">
        <v>48</v>
      </c>
      <c r="Z149" s="90"/>
    </row>
    <row r="150" spans="1:26" s="18" customFormat="1" ht="36" hidden="1" customHeight="1">
      <c r="A150" s="88">
        <v>46</v>
      </c>
      <c r="B150" s="70" t="s">
        <v>175</v>
      </c>
      <c r="C150" s="88">
        <v>2020</v>
      </c>
      <c r="D150" s="88">
        <v>2027</v>
      </c>
      <c r="E150" s="108" t="s">
        <v>28</v>
      </c>
      <c r="F150" s="45" t="s">
        <v>49</v>
      </c>
      <c r="G150" s="46" t="s">
        <v>48</v>
      </c>
      <c r="H150" s="46" t="s">
        <v>48</v>
      </c>
      <c r="I150" s="46" t="s">
        <v>48</v>
      </c>
      <c r="J150" s="46" t="s">
        <v>48</v>
      </c>
      <c r="K150" s="46" t="s">
        <v>48</v>
      </c>
      <c r="L150" s="46" t="s">
        <v>48</v>
      </c>
      <c r="M150" s="46" t="s">
        <v>48</v>
      </c>
      <c r="N150" s="46" t="s">
        <v>48</v>
      </c>
      <c r="O150" s="46" t="s">
        <v>48</v>
      </c>
      <c r="P150" s="120" t="s">
        <v>137</v>
      </c>
      <c r="Q150" s="92" t="s">
        <v>97</v>
      </c>
      <c r="R150" s="92" t="s">
        <v>48</v>
      </c>
      <c r="S150" s="92">
        <v>3.5</v>
      </c>
      <c r="T150" s="92">
        <v>3.7</v>
      </c>
      <c r="U150" s="92">
        <v>3.9</v>
      </c>
      <c r="V150" s="92">
        <v>4</v>
      </c>
      <c r="W150" s="92">
        <v>17.399999999999999</v>
      </c>
      <c r="X150" s="92">
        <v>4.7</v>
      </c>
      <c r="Y150" s="92">
        <v>5</v>
      </c>
      <c r="Z150" s="88">
        <v>4</v>
      </c>
    </row>
    <row r="151" spans="1:26" s="18" customFormat="1" ht="47.45" hidden="1" customHeight="1">
      <c r="A151" s="89"/>
      <c r="B151" s="71"/>
      <c r="C151" s="89"/>
      <c r="D151" s="89"/>
      <c r="E151" s="109"/>
      <c r="F151" s="45" t="s">
        <v>60</v>
      </c>
      <c r="G151" s="46" t="s">
        <v>48</v>
      </c>
      <c r="H151" s="46" t="s">
        <v>48</v>
      </c>
      <c r="I151" s="46" t="s">
        <v>48</v>
      </c>
      <c r="J151" s="46" t="s">
        <v>48</v>
      </c>
      <c r="K151" s="46" t="s">
        <v>48</v>
      </c>
      <c r="L151" s="46" t="s">
        <v>48</v>
      </c>
      <c r="M151" s="46" t="s">
        <v>48</v>
      </c>
      <c r="N151" s="46" t="s">
        <v>48</v>
      </c>
      <c r="O151" s="46" t="s">
        <v>48</v>
      </c>
      <c r="P151" s="121" t="s">
        <v>48</v>
      </c>
      <c r="Q151" s="92" t="s">
        <v>48</v>
      </c>
      <c r="R151" s="92" t="s">
        <v>48</v>
      </c>
      <c r="S151" s="92" t="s">
        <v>48</v>
      </c>
      <c r="T151" s="92" t="s">
        <v>48</v>
      </c>
      <c r="U151" s="92" t="s">
        <v>48</v>
      </c>
      <c r="V151" s="92" t="s">
        <v>48</v>
      </c>
      <c r="W151" s="92" t="s">
        <v>48</v>
      </c>
      <c r="X151" s="92" t="s">
        <v>48</v>
      </c>
      <c r="Y151" s="92" t="s">
        <v>48</v>
      </c>
      <c r="Z151" s="89"/>
    </row>
    <row r="152" spans="1:26" s="18" customFormat="1" ht="32.450000000000003" hidden="1" customHeight="1">
      <c r="A152" s="90"/>
      <c r="B152" s="72"/>
      <c r="C152" s="90"/>
      <c r="D152" s="90"/>
      <c r="E152" s="110"/>
      <c r="F152" s="47" t="s">
        <v>61</v>
      </c>
      <c r="G152" s="46" t="s">
        <v>48</v>
      </c>
      <c r="H152" s="46" t="s">
        <v>48</v>
      </c>
      <c r="I152" s="46" t="s">
        <v>48</v>
      </c>
      <c r="J152" s="46" t="s">
        <v>48</v>
      </c>
      <c r="K152" s="46" t="s">
        <v>48</v>
      </c>
      <c r="L152" s="46" t="s">
        <v>48</v>
      </c>
      <c r="M152" s="46" t="s">
        <v>48</v>
      </c>
      <c r="N152" s="46" t="s">
        <v>48</v>
      </c>
      <c r="O152" s="46" t="s">
        <v>48</v>
      </c>
      <c r="P152" s="121" t="s">
        <v>48</v>
      </c>
      <c r="Q152" s="92" t="s">
        <v>48</v>
      </c>
      <c r="R152" s="92" t="s">
        <v>48</v>
      </c>
      <c r="S152" s="92" t="s">
        <v>48</v>
      </c>
      <c r="T152" s="92" t="s">
        <v>48</v>
      </c>
      <c r="U152" s="92" t="s">
        <v>48</v>
      </c>
      <c r="V152" s="92" t="s">
        <v>48</v>
      </c>
      <c r="W152" s="92" t="s">
        <v>48</v>
      </c>
      <c r="X152" s="92" t="s">
        <v>48</v>
      </c>
      <c r="Y152" s="92" t="s">
        <v>48</v>
      </c>
      <c r="Z152" s="90"/>
    </row>
    <row r="153" spans="1:26" s="18" customFormat="1" ht="32.450000000000003" hidden="1" customHeight="1">
      <c r="A153" s="88" t="s">
        <v>263</v>
      </c>
      <c r="B153" s="70" t="s">
        <v>264</v>
      </c>
      <c r="C153" s="88">
        <v>2020</v>
      </c>
      <c r="D153" s="88">
        <v>2027</v>
      </c>
      <c r="E153" s="108" t="s">
        <v>28</v>
      </c>
      <c r="F153" s="45" t="s">
        <v>49</v>
      </c>
      <c r="G153" s="46" t="s">
        <v>48</v>
      </c>
      <c r="H153" s="46" t="s">
        <v>48</v>
      </c>
      <c r="I153" s="46" t="s">
        <v>48</v>
      </c>
      <c r="J153" s="46" t="s">
        <v>48</v>
      </c>
      <c r="K153" s="46" t="s">
        <v>48</v>
      </c>
      <c r="L153" s="46" t="s">
        <v>48</v>
      </c>
      <c r="M153" s="46" t="s">
        <v>48</v>
      </c>
      <c r="N153" s="46" t="s">
        <v>48</v>
      </c>
      <c r="O153" s="46" t="s">
        <v>48</v>
      </c>
      <c r="P153" s="120" t="s">
        <v>265</v>
      </c>
      <c r="Q153" s="92" t="s">
        <v>132</v>
      </c>
      <c r="R153" s="92">
        <v>2453</v>
      </c>
      <c r="S153" s="92">
        <v>0</v>
      </c>
      <c r="T153" s="92">
        <v>456</v>
      </c>
      <c r="U153" s="92">
        <v>257</v>
      </c>
      <c r="V153" s="92">
        <v>166</v>
      </c>
      <c r="W153" s="92">
        <v>284</v>
      </c>
      <c r="X153" s="92">
        <v>280</v>
      </c>
      <c r="Y153" s="92">
        <v>730</v>
      </c>
      <c r="Z153" s="88">
        <v>280</v>
      </c>
    </row>
    <row r="154" spans="1:26" s="18" customFormat="1" ht="32.450000000000003" hidden="1" customHeight="1">
      <c r="A154" s="89"/>
      <c r="B154" s="71"/>
      <c r="C154" s="89"/>
      <c r="D154" s="89"/>
      <c r="E154" s="109"/>
      <c r="F154" s="45" t="s">
        <v>60</v>
      </c>
      <c r="G154" s="46" t="s">
        <v>48</v>
      </c>
      <c r="H154" s="46" t="s">
        <v>48</v>
      </c>
      <c r="I154" s="46" t="s">
        <v>48</v>
      </c>
      <c r="J154" s="46" t="s">
        <v>48</v>
      </c>
      <c r="K154" s="46" t="s">
        <v>48</v>
      </c>
      <c r="L154" s="46" t="s">
        <v>48</v>
      </c>
      <c r="M154" s="46" t="s">
        <v>48</v>
      </c>
      <c r="N154" s="46" t="s">
        <v>48</v>
      </c>
      <c r="O154" s="46" t="s">
        <v>48</v>
      </c>
      <c r="P154" s="121" t="s">
        <v>48</v>
      </c>
      <c r="Q154" s="92"/>
      <c r="R154" s="92" t="s">
        <v>48</v>
      </c>
      <c r="S154" s="92" t="s">
        <v>48</v>
      </c>
      <c r="T154" s="92" t="s">
        <v>48</v>
      </c>
      <c r="U154" s="92" t="s">
        <v>48</v>
      </c>
      <c r="V154" s="92" t="s">
        <v>48</v>
      </c>
      <c r="W154" s="92" t="s">
        <v>48</v>
      </c>
      <c r="X154" s="92" t="s">
        <v>48</v>
      </c>
      <c r="Y154" s="92" t="s">
        <v>48</v>
      </c>
      <c r="Z154" s="89"/>
    </row>
    <row r="155" spans="1:26" s="18" customFormat="1" ht="32.450000000000003" hidden="1" customHeight="1">
      <c r="A155" s="90"/>
      <c r="B155" s="72"/>
      <c r="C155" s="90"/>
      <c r="D155" s="90"/>
      <c r="E155" s="110"/>
      <c r="F155" s="47" t="s">
        <v>61</v>
      </c>
      <c r="G155" s="46" t="s">
        <v>48</v>
      </c>
      <c r="H155" s="46" t="s">
        <v>48</v>
      </c>
      <c r="I155" s="46" t="s">
        <v>48</v>
      </c>
      <c r="J155" s="46" t="s">
        <v>48</v>
      </c>
      <c r="K155" s="46" t="s">
        <v>48</v>
      </c>
      <c r="L155" s="46" t="s">
        <v>48</v>
      </c>
      <c r="M155" s="46" t="s">
        <v>48</v>
      </c>
      <c r="N155" s="46" t="s">
        <v>48</v>
      </c>
      <c r="O155" s="46" t="s">
        <v>48</v>
      </c>
      <c r="P155" s="121" t="s">
        <v>48</v>
      </c>
      <c r="Q155" s="92"/>
      <c r="R155" s="92" t="s">
        <v>48</v>
      </c>
      <c r="S155" s="92" t="s">
        <v>48</v>
      </c>
      <c r="T155" s="92" t="s">
        <v>48</v>
      </c>
      <c r="U155" s="92" t="s">
        <v>48</v>
      </c>
      <c r="V155" s="92" t="s">
        <v>48</v>
      </c>
      <c r="W155" s="92" t="s">
        <v>48</v>
      </c>
      <c r="X155" s="92" t="s">
        <v>48</v>
      </c>
      <c r="Y155" s="92" t="s">
        <v>48</v>
      </c>
      <c r="Z155" s="90"/>
    </row>
    <row r="156" spans="1:26" s="18" customFormat="1" ht="22.5" hidden="1">
      <c r="A156" s="65">
        <v>47</v>
      </c>
      <c r="B156" s="111" t="s">
        <v>68</v>
      </c>
      <c r="C156" s="112"/>
      <c r="D156" s="113"/>
      <c r="E156" s="65"/>
      <c r="F156" s="45" t="s">
        <v>49</v>
      </c>
      <c r="G156" s="46">
        <f>H156+I156+J156+K156+L156+M156+N156+O156</f>
        <v>87933231.949999988</v>
      </c>
      <c r="H156" s="46">
        <f>H157+H158</f>
        <v>7739183.9800000004</v>
      </c>
      <c r="I156" s="46">
        <f>I157+I158</f>
        <v>9813724.3800000008</v>
      </c>
      <c r="J156" s="46">
        <f t="shared" ref="J156:O156" si="79">J157+J158</f>
        <v>11568274.689999999</v>
      </c>
      <c r="K156" s="46">
        <f t="shared" si="79"/>
        <v>12562877.969999999</v>
      </c>
      <c r="L156" s="46">
        <f t="shared" si="79"/>
        <v>14661676.349999998</v>
      </c>
      <c r="M156" s="46">
        <f t="shared" si="79"/>
        <v>13223321.84</v>
      </c>
      <c r="N156" s="46">
        <f t="shared" si="79"/>
        <v>9199513.1099999994</v>
      </c>
      <c r="O156" s="46">
        <f t="shared" si="79"/>
        <v>9164659.629999999</v>
      </c>
      <c r="P156" s="92" t="s">
        <v>48</v>
      </c>
      <c r="Q156" s="92" t="s">
        <v>48</v>
      </c>
      <c r="R156" s="92" t="s">
        <v>48</v>
      </c>
      <c r="S156" s="92" t="s">
        <v>48</v>
      </c>
      <c r="T156" s="92" t="s">
        <v>48</v>
      </c>
      <c r="U156" s="92" t="s">
        <v>48</v>
      </c>
      <c r="V156" s="92" t="s">
        <v>48</v>
      </c>
      <c r="W156" s="92" t="s">
        <v>48</v>
      </c>
      <c r="X156" s="92" t="s">
        <v>48</v>
      </c>
      <c r="Y156" s="92" t="s">
        <v>48</v>
      </c>
      <c r="Z156" s="92" t="s">
        <v>48</v>
      </c>
    </row>
    <row r="157" spans="1:26" s="18" customFormat="1" ht="56.25" hidden="1">
      <c r="A157" s="68"/>
      <c r="B157" s="114"/>
      <c r="C157" s="115"/>
      <c r="D157" s="116"/>
      <c r="E157" s="68"/>
      <c r="F157" s="45" t="s">
        <v>60</v>
      </c>
      <c r="G157" s="46">
        <f t="shared" ref="G157:G158" si="80">H157+I157+J157+K157+L157+M157+N157+O157</f>
        <v>58076428.399999999</v>
      </c>
      <c r="H157" s="46">
        <f t="shared" ref="H157:I158" si="81">H112+H118+H121+H124+H127+H130+H133</f>
        <v>4743137.9300000006</v>
      </c>
      <c r="I157" s="46">
        <f t="shared" si="81"/>
        <v>5971203.6500000004</v>
      </c>
      <c r="J157" s="46">
        <f t="shared" ref="J157:N157" si="82">J112+J118+J121+J124+J127+J130+J133</f>
        <v>6696486.7699999996</v>
      </c>
      <c r="K157" s="46">
        <f t="shared" si="82"/>
        <v>7575634.5600000005</v>
      </c>
      <c r="L157" s="46">
        <f t="shared" si="82"/>
        <v>8876641.6999999993</v>
      </c>
      <c r="M157" s="46">
        <f t="shared" si="82"/>
        <v>8071107.9299999997</v>
      </c>
      <c r="N157" s="46">
        <f t="shared" si="82"/>
        <v>8071107.9299999997</v>
      </c>
      <c r="O157" s="46">
        <f t="shared" ref="O157" si="83">O112+O118+O121+O124+O127+O130+O133</f>
        <v>8071107.9299999997</v>
      </c>
      <c r="P157" s="92"/>
      <c r="Q157" s="92"/>
      <c r="R157" s="92"/>
      <c r="S157" s="92"/>
      <c r="T157" s="92"/>
      <c r="U157" s="92"/>
      <c r="V157" s="92"/>
      <c r="W157" s="92"/>
      <c r="X157" s="92"/>
      <c r="Y157" s="92"/>
      <c r="Z157" s="92"/>
    </row>
    <row r="158" spans="1:26" s="18" customFormat="1" ht="33.75" hidden="1">
      <c r="A158" s="69"/>
      <c r="B158" s="117"/>
      <c r="C158" s="118"/>
      <c r="D158" s="119"/>
      <c r="E158" s="69"/>
      <c r="F158" s="47" t="s">
        <v>61</v>
      </c>
      <c r="G158" s="46">
        <f t="shared" si="80"/>
        <v>29856803.549999997</v>
      </c>
      <c r="H158" s="46">
        <f t="shared" si="81"/>
        <v>2996046.0500000003</v>
      </c>
      <c r="I158" s="46">
        <f t="shared" si="81"/>
        <v>3842520.73</v>
      </c>
      <c r="J158" s="46">
        <f t="shared" ref="J158:N158" si="84">J113+J119+J122+J125+J128+J131+J134</f>
        <v>4871787.92</v>
      </c>
      <c r="K158" s="46">
        <f t="shared" si="84"/>
        <v>4987243.4099999992</v>
      </c>
      <c r="L158" s="46">
        <f t="shared" si="84"/>
        <v>5785034.6499999994</v>
      </c>
      <c r="M158" s="46">
        <f t="shared" si="84"/>
        <v>5152213.91</v>
      </c>
      <c r="N158" s="46">
        <f t="shared" si="84"/>
        <v>1128405.18</v>
      </c>
      <c r="O158" s="46">
        <f t="shared" ref="O158" si="85">O113+O119+O122+O125+O128+O131+O134</f>
        <v>1093551.7</v>
      </c>
      <c r="P158" s="92"/>
      <c r="Q158" s="92"/>
      <c r="R158" s="92"/>
      <c r="S158" s="92"/>
      <c r="T158" s="92"/>
      <c r="U158" s="92"/>
      <c r="V158" s="92"/>
      <c r="W158" s="92"/>
      <c r="X158" s="92"/>
      <c r="Y158" s="92"/>
      <c r="Z158" s="92"/>
    </row>
    <row r="159" spans="1:26" s="18" customFormat="1" ht="35.25" hidden="1" customHeight="1">
      <c r="A159" s="32">
        <v>48</v>
      </c>
      <c r="B159" s="98" t="s">
        <v>29</v>
      </c>
      <c r="C159" s="98"/>
      <c r="D159" s="98"/>
      <c r="E159" s="98"/>
      <c r="F159" s="32" t="s">
        <v>48</v>
      </c>
      <c r="G159" s="34" t="s">
        <v>48</v>
      </c>
      <c r="H159" s="34" t="s">
        <v>48</v>
      </c>
      <c r="I159" s="34" t="s">
        <v>48</v>
      </c>
      <c r="J159" s="34" t="s">
        <v>48</v>
      </c>
      <c r="K159" s="34" t="s">
        <v>48</v>
      </c>
      <c r="L159" s="34" t="s">
        <v>48</v>
      </c>
      <c r="M159" s="34" t="s">
        <v>48</v>
      </c>
      <c r="N159" s="34" t="s">
        <v>48</v>
      </c>
      <c r="O159" s="49" t="s">
        <v>48</v>
      </c>
      <c r="P159" s="50" t="s">
        <v>48</v>
      </c>
      <c r="Q159" s="50" t="s">
        <v>48</v>
      </c>
      <c r="R159" s="50" t="s">
        <v>48</v>
      </c>
      <c r="S159" s="50" t="s">
        <v>48</v>
      </c>
      <c r="T159" s="50" t="s">
        <v>48</v>
      </c>
      <c r="U159" s="50" t="s">
        <v>48</v>
      </c>
      <c r="V159" s="50" t="s">
        <v>48</v>
      </c>
      <c r="W159" s="50" t="s">
        <v>48</v>
      </c>
      <c r="X159" s="50" t="s">
        <v>48</v>
      </c>
      <c r="Y159" s="50" t="s">
        <v>48</v>
      </c>
      <c r="Z159" s="33" t="s">
        <v>48</v>
      </c>
    </row>
    <row r="160" spans="1:26" s="18" customFormat="1" ht="43.9" hidden="1" customHeight="1">
      <c r="A160" s="51">
        <v>49</v>
      </c>
      <c r="B160" s="19" t="s">
        <v>139</v>
      </c>
      <c r="C160" s="20">
        <v>2020</v>
      </c>
      <c r="D160" s="20">
        <v>2027</v>
      </c>
      <c r="E160" s="19" t="s">
        <v>138</v>
      </c>
      <c r="F160" s="20" t="s">
        <v>48</v>
      </c>
      <c r="G160" s="36" t="s">
        <v>48</v>
      </c>
      <c r="H160" s="36" t="s">
        <v>48</v>
      </c>
      <c r="I160" s="36" t="s">
        <v>48</v>
      </c>
      <c r="J160" s="36" t="s">
        <v>48</v>
      </c>
      <c r="K160" s="36" t="s">
        <v>48</v>
      </c>
      <c r="L160" s="36" t="s">
        <v>48</v>
      </c>
      <c r="M160" s="36" t="s">
        <v>48</v>
      </c>
      <c r="N160" s="36" t="s">
        <v>48</v>
      </c>
      <c r="O160" s="52" t="s">
        <v>48</v>
      </c>
      <c r="P160" s="20" t="s">
        <v>48</v>
      </c>
      <c r="Q160" s="20" t="s">
        <v>48</v>
      </c>
      <c r="R160" s="20" t="s">
        <v>48</v>
      </c>
      <c r="S160" s="20" t="s">
        <v>48</v>
      </c>
      <c r="T160" s="20" t="s">
        <v>48</v>
      </c>
      <c r="U160" s="20" t="s">
        <v>48</v>
      </c>
      <c r="V160" s="20" t="s">
        <v>48</v>
      </c>
      <c r="W160" s="20" t="s">
        <v>48</v>
      </c>
      <c r="X160" s="20" t="s">
        <v>48</v>
      </c>
      <c r="Y160" s="20" t="s">
        <v>48</v>
      </c>
      <c r="Z160" s="20" t="s">
        <v>48</v>
      </c>
    </row>
    <row r="161" spans="1:26" s="18" customFormat="1" ht="34.5" hidden="1" customHeight="1">
      <c r="A161" s="77">
        <v>50</v>
      </c>
      <c r="B161" s="122" t="s">
        <v>400</v>
      </c>
      <c r="C161" s="77">
        <v>2020</v>
      </c>
      <c r="D161" s="77">
        <v>2027</v>
      </c>
      <c r="E161" s="80" t="s">
        <v>138</v>
      </c>
      <c r="F161" s="30" t="s">
        <v>49</v>
      </c>
      <c r="G161" s="7">
        <f>H161+I161+J161+K161+L161+M161+N161+O161</f>
        <v>3624875.12</v>
      </c>
      <c r="H161" s="7">
        <f>H162+H163</f>
        <v>1729234.51</v>
      </c>
      <c r="I161" s="7">
        <f t="shared" ref="I161:J161" si="86">I162+I163</f>
        <v>0</v>
      </c>
      <c r="J161" s="7">
        <f t="shared" si="86"/>
        <v>705640.61</v>
      </c>
      <c r="K161" s="7">
        <f t="shared" ref="K161:N161" si="87">K162+K163</f>
        <v>80000</v>
      </c>
      <c r="L161" s="7">
        <f t="shared" si="87"/>
        <v>0</v>
      </c>
      <c r="M161" s="7">
        <f t="shared" si="87"/>
        <v>370000</v>
      </c>
      <c r="N161" s="7">
        <f t="shared" si="87"/>
        <v>370000</v>
      </c>
      <c r="O161" s="53">
        <f t="shared" ref="O161" si="88">O162+O163</f>
        <v>370000</v>
      </c>
      <c r="P161" s="73" t="s">
        <v>48</v>
      </c>
      <c r="Q161" s="73" t="s">
        <v>48</v>
      </c>
      <c r="R161" s="73" t="s">
        <v>48</v>
      </c>
      <c r="S161" s="73" t="s">
        <v>48</v>
      </c>
      <c r="T161" s="73" t="s">
        <v>48</v>
      </c>
      <c r="U161" s="73" t="s">
        <v>48</v>
      </c>
      <c r="V161" s="73" t="s">
        <v>48</v>
      </c>
      <c r="W161" s="73" t="s">
        <v>48</v>
      </c>
      <c r="X161" s="73" t="s">
        <v>48</v>
      </c>
      <c r="Y161" s="73" t="s">
        <v>48</v>
      </c>
      <c r="Z161" s="73" t="s">
        <v>48</v>
      </c>
    </row>
    <row r="162" spans="1:26" s="18" customFormat="1" ht="56.25" hidden="1">
      <c r="A162" s="77"/>
      <c r="B162" s="79"/>
      <c r="C162" s="77"/>
      <c r="D162" s="77"/>
      <c r="E162" s="81"/>
      <c r="F162" s="30" t="s">
        <v>60</v>
      </c>
      <c r="G162" s="7">
        <f t="shared" ref="G162:G180" si="89">H162+I162+J162+K162+L162+M162+N162+O162</f>
        <v>2334873.15</v>
      </c>
      <c r="H162" s="7">
        <f>H165</f>
        <v>1137816.74</v>
      </c>
      <c r="I162" s="7">
        <f t="shared" ref="I162:J162" si="90">I165</f>
        <v>0</v>
      </c>
      <c r="J162" s="7">
        <f t="shared" si="90"/>
        <v>7056.41</v>
      </c>
      <c r="K162" s="7">
        <f t="shared" ref="K162:N162" si="91">K165</f>
        <v>80000</v>
      </c>
      <c r="L162" s="7">
        <f t="shared" si="91"/>
        <v>0</v>
      </c>
      <c r="M162" s="7">
        <f t="shared" si="91"/>
        <v>370000</v>
      </c>
      <c r="N162" s="7">
        <f t="shared" si="91"/>
        <v>370000</v>
      </c>
      <c r="O162" s="53">
        <f t="shared" ref="O162" si="92">O165</f>
        <v>370000</v>
      </c>
      <c r="P162" s="74"/>
      <c r="Q162" s="74"/>
      <c r="R162" s="74"/>
      <c r="S162" s="74"/>
      <c r="T162" s="74"/>
      <c r="U162" s="74"/>
      <c r="V162" s="74"/>
      <c r="W162" s="74"/>
      <c r="X162" s="74"/>
      <c r="Y162" s="74"/>
      <c r="Z162" s="74"/>
    </row>
    <row r="163" spans="1:26" s="18" customFormat="1" ht="36" hidden="1" customHeight="1">
      <c r="A163" s="77"/>
      <c r="B163" s="79"/>
      <c r="C163" s="77"/>
      <c r="D163" s="77"/>
      <c r="E163" s="82"/>
      <c r="F163" s="27" t="s">
        <v>61</v>
      </c>
      <c r="G163" s="7">
        <f t="shared" si="89"/>
        <v>1290001.97</v>
      </c>
      <c r="H163" s="7">
        <f>H166</f>
        <v>591417.77</v>
      </c>
      <c r="I163" s="7">
        <f t="shared" ref="I163:J163" si="93">I166</f>
        <v>0</v>
      </c>
      <c r="J163" s="7">
        <f t="shared" si="93"/>
        <v>698584.2</v>
      </c>
      <c r="K163" s="7">
        <f t="shared" ref="K163:N163" si="94">K166</f>
        <v>0</v>
      </c>
      <c r="L163" s="7">
        <f t="shared" si="94"/>
        <v>0</v>
      </c>
      <c r="M163" s="7">
        <f t="shared" si="94"/>
        <v>0</v>
      </c>
      <c r="N163" s="7">
        <f t="shared" si="94"/>
        <v>0</v>
      </c>
      <c r="O163" s="53">
        <f t="shared" ref="O163" si="95">O166</f>
        <v>0</v>
      </c>
      <c r="P163" s="75"/>
      <c r="Q163" s="75"/>
      <c r="R163" s="75"/>
      <c r="S163" s="75"/>
      <c r="T163" s="75"/>
      <c r="U163" s="75"/>
      <c r="V163" s="75"/>
      <c r="W163" s="75"/>
      <c r="X163" s="75"/>
      <c r="Y163" s="75"/>
      <c r="Z163" s="75"/>
    </row>
    <row r="164" spans="1:26" s="18" customFormat="1" ht="36" hidden="1" customHeight="1">
      <c r="A164" s="77">
        <v>51</v>
      </c>
      <c r="B164" s="78" t="s">
        <v>176</v>
      </c>
      <c r="C164" s="77">
        <v>2020</v>
      </c>
      <c r="D164" s="77">
        <v>2027</v>
      </c>
      <c r="E164" s="80" t="s">
        <v>138</v>
      </c>
      <c r="F164" s="30" t="s">
        <v>49</v>
      </c>
      <c r="G164" s="7">
        <f t="shared" si="89"/>
        <v>3624875.12</v>
      </c>
      <c r="H164" s="7">
        <f t="shared" ref="H164:N164" si="96">H165+H166</f>
        <v>1729234.51</v>
      </c>
      <c r="I164" s="7">
        <f t="shared" si="96"/>
        <v>0</v>
      </c>
      <c r="J164" s="7">
        <f t="shared" si="96"/>
        <v>705640.61</v>
      </c>
      <c r="K164" s="7">
        <f t="shared" si="96"/>
        <v>80000</v>
      </c>
      <c r="L164" s="7">
        <f t="shared" si="96"/>
        <v>0</v>
      </c>
      <c r="M164" s="7">
        <f t="shared" si="96"/>
        <v>370000</v>
      </c>
      <c r="N164" s="7">
        <f t="shared" si="96"/>
        <v>370000</v>
      </c>
      <c r="O164" s="53">
        <f t="shared" ref="O164" si="97">O165+O166</f>
        <v>370000</v>
      </c>
      <c r="P164" s="83" t="s">
        <v>53</v>
      </c>
      <c r="Q164" s="84" t="s">
        <v>108</v>
      </c>
      <c r="R164" s="76">
        <f>S164+T164+U164+V164+W164+X164+Z164+Z164</f>
        <v>10</v>
      </c>
      <c r="S164" s="77">
        <v>5</v>
      </c>
      <c r="T164" s="77">
        <v>0</v>
      </c>
      <c r="U164" s="77">
        <v>2</v>
      </c>
      <c r="V164" s="77">
        <v>0</v>
      </c>
      <c r="W164" s="77">
        <v>0</v>
      </c>
      <c r="X164" s="77">
        <v>1</v>
      </c>
      <c r="Y164" s="77">
        <v>1</v>
      </c>
      <c r="Z164" s="77">
        <v>1</v>
      </c>
    </row>
    <row r="165" spans="1:26" s="18" customFormat="1" ht="45.75" hidden="1" customHeight="1">
      <c r="A165" s="77"/>
      <c r="B165" s="79"/>
      <c r="C165" s="77"/>
      <c r="D165" s="77"/>
      <c r="E165" s="81"/>
      <c r="F165" s="30" t="s">
        <v>60</v>
      </c>
      <c r="G165" s="7">
        <f t="shared" si="89"/>
        <v>2334873.15</v>
      </c>
      <c r="H165" s="7">
        <v>1137816.74</v>
      </c>
      <c r="I165" s="7">
        <v>0</v>
      </c>
      <c r="J165" s="7">
        <v>7056.41</v>
      </c>
      <c r="K165" s="7">
        <v>80000</v>
      </c>
      <c r="L165" s="7">
        <v>0</v>
      </c>
      <c r="M165" s="7">
        <v>370000</v>
      </c>
      <c r="N165" s="7">
        <v>370000</v>
      </c>
      <c r="O165" s="53">
        <v>370000</v>
      </c>
      <c r="P165" s="84"/>
      <c r="Q165" s="84"/>
      <c r="R165" s="77"/>
      <c r="S165" s="77"/>
      <c r="T165" s="77"/>
      <c r="U165" s="77"/>
      <c r="V165" s="77"/>
      <c r="W165" s="77"/>
      <c r="X165" s="77"/>
      <c r="Y165" s="77"/>
      <c r="Z165" s="77"/>
    </row>
    <row r="166" spans="1:26" s="18" customFormat="1" ht="36" hidden="1" customHeight="1">
      <c r="A166" s="77"/>
      <c r="B166" s="79"/>
      <c r="C166" s="77"/>
      <c r="D166" s="77"/>
      <c r="E166" s="82"/>
      <c r="F166" s="27" t="s">
        <v>61</v>
      </c>
      <c r="G166" s="7">
        <f t="shared" si="89"/>
        <v>1290001.97</v>
      </c>
      <c r="H166" s="7">
        <v>591417.77</v>
      </c>
      <c r="I166" s="7">
        <v>0</v>
      </c>
      <c r="J166" s="7">
        <v>698584.2</v>
      </c>
      <c r="K166" s="7">
        <v>0</v>
      </c>
      <c r="L166" s="7">
        <v>0</v>
      </c>
      <c r="M166" s="7">
        <v>0</v>
      </c>
      <c r="N166" s="7">
        <v>0</v>
      </c>
      <c r="O166" s="53">
        <v>0</v>
      </c>
      <c r="P166" s="84"/>
      <c r="Q166" s="84"/>
      <c r="R166" s="77"/>
      <c r="S166" s="77"/>
      <c r="T166" s="77"/>
      <c r="U166" s="77"/>
      <c r="V166" s="77"/>
      <c r="W166" s="77"/>
      <c r="X166" s="77"/>
      <c r="Y166" s="77"/>
      <c r="Z166" s="77"/>
    </row>
    <row r="167" spans="1:26" s="18" customFormat="1" ht="36" hidden="1" customHeight="1">
      <c r="A167" s="76" t="s">
        <v>324</v>
      </c>
      <c r="B167" s="78" t="s">
        <v>328</v>
      </c>
      <c r="C167" s="77">
        <v>2020</v>
      </c>
      <c r="D167" s="77">
        <v>2027</v>
      </c>
      <c r="E167" s="80" t="s">
        <v>138</v>
      </c>
      <c r="F167" s="30" t="s">
        <v>49</v>
      </c>
      <c r="G167" s="7">
        <f t="shared" si="89"/>
        <v>68415</v>
      </c>
      <c r="H167" s="7">
        <f t="shared" ref="H167:N167" si="98">H168+H169</f>
        <v>0</v>
      </c>
      <c r="I167" s="7">
        <f t="shared" si="98"/>
        <v>0</v>
      </c>
      <c r="J167" s="7">
        <f t="shared" si="98"/>
        <v>0</v>
      </c>
      <c r="K167" s="7">
        <f t="shared" si="98"/>
        <v>10000</v>
      </c>
      <c r="L167" s="7">
        <f t="shared" si="98"/>
        <v>13415</v>
      </c>
      <c r="M167" s="7">
        <f t="shared" si="98"/>
        <v>15000</v>
      </c>
      <c r="N167" s="7">
        <f t="shared" si="98"/>
        <v>15000</v>
      </c>
      <c r="O167" s="53">
        <f t="shared" ref="O167" si="99">O168+O169</f>
        <v>15000</v>
      </c>
      <c r="P167" s="73" t="s">
        <v>48</v>
      </c>
      <c r="Q167" s="73" t="s">
        <v>48</v>
      </c>
      <c r="R167" s="73" t="s">
        <v>48</v>
      </c>
      <c r="S167" s="73" t="s">
        <v>48</v>
      </c>
      <c r="T167" s="73" t="s">
        <v>48</v>
      </c>
      <c r="U167" s="73" t="s">
        <v>48</v>
      </c>
      <c r="V167" s="73" t="s">
        <v>48</v>
      </c>
      <c r="W167" s="73" t="s">
        <v>48</v>
      </c>
      <c r="X167" s="73" t="s">
        <v>48</v>
      </c>
      <c r="Y167" s="73" t="s">
        <v>48</v>
      </c>
      <c r="Z167" s="73" t="s">
        <v>48</v>
      </c>
    </row>
    <row r="168" spans="1:26" s="18" customFormat="1" ht="36" hidden="1" customHeight="1">
      <c r="A168" s="77"/>
      <c r="B168" s="79"/>
      <c r="C168" s="77"/>
      <c r="D168" s="77"/>
      <c r="E168" s="81"/>
      <c r="F168" s="30" t="s">
        <v>60</v>
      </c>
      <c r="G168" s="7">
        <f t="shared" si="89"/>
        <v>68415</v>
      </c>
      <c r="H168" s="7">
        <f>H171</f>
        <v>0</v>
      </c>
      <c r="I168" s="7">
        <f t="shared" ref="I168:M168" si="100">I171</f>
        <v>0</v>
      </c>
      <c r="J168" s="7">
        <f t="shared" si="100"/>
        <v>0</v>
      </c>
      <c r="K168" s="7">
        <f t="shared" si="100"/>
        <v>10000</v>
      </c>
      <c r="L168" s="7">
        <f t="shared" si="100"/>
        <v>13415</v>
      </c>
      <c r="M168" s="7">
        <f t="shared" si="100"/>
        <v>15000</v>
      </c>
      <c r="N168" s="7">
        <f>N171</f>
        <v>15000</v>
      </c>
      <c r="O168" s="53">
        <f t="shared" ref="O168" si="101">O171</f>
        <v>15000</v>
      </c>
      <c r="P168" s="74"/>
      <c r="Q168" s="74"/>
      <c r="R168" s="74"/>
      <c r="S168" s="74"/>
      <c r="T168" s="74"/>
      <c r="U168" s="74"/>
      <c r="V168" s="74"/>
      <c r="W168" s="74"/>
      <c r="X168" s="74"/>
      <c r="Y168" s="74"/>
      <c r="Z168" s="74"/>
    </row>
    <row r="169" spans="1:26" s="18" customFormat="1" ht="36" hidden="1" customHeight="1">
      <c r="A169" s="77"/>
      <c r="B169" s="79"/>
      <c r="C169" s="77"/>
      <c r="D169" s="77"/>
      <c r="E169" s="82"/>
      <c r="F169" s="27" t="s">
        <v>61</v>
      </c>
      <c r="G169" s="7">
        <f t="shared" si="89"/>
        <v>0</v>
      </c>
      <c r="H169" s="7">
        <f>H172</f>
        <v>0</v>
      </c>
      <c r="I169" s="7">
        <f t="shared" ref="I169:N169" si="102">I172</f>
        <v>0</v>
      </c>
      <c r="J169" s="7">
        <f t="shared" si="102"/>
        <v>0</v>
      </c>
      <c r="K169" s="7">
        <f t="shared" si="102"/>
        <v>0</v>
      </c>
      <c r="L169" s="7">
        <f t="shared" si="102"/>
        <v>0</v>
      </c>
      <c r="M169" s="7">
        <f t="shared" si="102"/>
        <v>0</v>
      </c>
      <c r="N169" s="7">
        <f t="shared" si="102"/>
        <v>0</v>
      </c>
      <c r="O169" s="53">
        <f t="shared" ref="O169" si="103">O172</f>
        <v>0</v>
      </c>
      <c r="P169" s="75"/>
      <c r="Q169" s="75"/>
      <c r="R169" s="75"/>
      <c r="S169" s="75"/>
      <c r="T169" s="75"/>
      <c r="U169" s="75"/>
      <c r="V169" s="75"/>
      <c r="W169" s="75"/>
      <c r="X169" s="75"/>
      <c r="Y169" s="75"/>
      <c r="Z169" s="75"/>
    </row>
    <row r="170" spans="1:26" s="18" customFormat="1" ht="36" hidden="1" customHeight="1">
      <c r="A170" s="76" t="s">
        <v>325</v>
      </c>
      <c r="B170" s="78" t="s">
        <v>329</v>
      </c>
      <c r="C170" s="77">
        <v>2020</v>
      </c>
      <c r="D170" s="77">
        <v>2027</v>
      </c>
      <c r="E170" s="80" t="s">
        <v>138</v>
      </c>
      <c r="F170" s="30" t="s">
        <v>49</v>
      </c>
      <c r="G170" s="7">
        <f t="shared" si="89"/>
        <v>68415</v>
      </c>
      <c r="H170" s="7">
        <f t="shared" ref="H170:N170" si="104">H171+H172</f>
        <v>0</v>
      </c>
      <c r="I170" s="7">
        <f t="shared" si="104"/>
        <v>0</v>
      </c>
      <c r="J170" s="7">
        <f t="shared" si="104"/>
        <v>0</v>
      </c>
      <c r="K170" s="7">
        <f t="shared" si="104"/>
        <v>10000</v>
      </c>
      <c r="L170" s="7">
        <f t="shared" si="104"/>
        <v>13415</v>
      </c>
      <c r="M170" s="7">
        <f t="shared" si="104"/>
        <v>15000</v>
      </c>
      <c r="N170" s="7">
        <f t="shared" si="104"/>
        <v>15000</v>
      </c>
      <c r="O170" s="53">
        <f t="shared" ref="O170" si="105">O171+O172</f>
        <v>15000</v>
      </c>
      <c r="P170" s="83" t="s">
        <v>330</v>
      </c>
      <c r="Q170" s="85" t="s">
        <v>59</v>
      </c>
      <c r="R170" s="76">
        <f>S170+T170+U170+V170+W170+X170+Z170+Z170</f>
        <v>8</v>
      </c>
      <c r="S170" s="77">
        <v>1</v>
      </c>
      <c r="T170" s="77">
        <v>1</v>
      </c>
      <c r="U170" s="77">
        <v>1</v>
      </c>
      <c r="V170" s="77">
        <v>1</v>
      </c>
      <c r="W170" s="77">
        <v>1</v>
      </c>
      <c r="X170" s="77">
        <v>1</v>
      </c>
      <c r="Y170" s="77">
        <v>1</v>
      </c>
      <c r="Z170" s="77">
        <v>1</v>
      </c>
    </row>
    <row r="171" spans="1:26" s="18" customFormat="1" ht="36" hidden="1" customHeight="1">
      <c r="A171" s="77"/>
      <c r="B171" s="79"/>
      <c r="C171" s="77"/>
      <c r="D171" s="77"/>
      <c r="E171" s="81"/>
      <c r="F171" s="30" t="s">
        <v>60</v>
      </c>
      <c r="G171" s="7">
        <f t="shared" si="89"/>
        <v>68415</v>
      </c>
      <c r="H171" s="7">
        <v>0</v>
      </c>
      <c r="I171" s="7">
        <v>0</v>
      </c>
      <c r="J171" s="7">
        <v>0</v>
      </c>
      <c r="K171" s="7">
        <v>10000</v>
      </c>
      <c r="L171" s="7">
        <v>13415</v>
      </c>
      <c r="M171" s="7">
        <v>15000</v>
      </c>
      <c r="N171" s="7">
        <v>15000</v>
      </c>
      <c r="O171" s="53">
        <v>15000</v>
      </c>
      <c r="P171" s="84"/>
      <c r="Q171" s="84"/>
      <c r="R171" s="77"/>
      <c r="S171" s="77"/>
      <c r="T171" s="77"/>
      <c r="U171" s="77"/>
      <c r="V171" s="77"/>
      <c r="W171" s="77"/>
      <c r="X171" s="77"/>
      <c r="Y171" s="77"/>
      <c r="Z171" s="77"/>
    </row>
    <row r="172" spans="1:26" s="18" customFormat="1" ht="36" hidden="1" customHeight="1">
      <c r="A172" s="77"/>
      <c r="B172" s="79"/>
      <c r="C172" s="77"/>
      <c r="D172" s="77"/>
      <c r="E172" s="82"/>
      <c r="F172" s="27" t="s">
        <v>61</v>
      </c>
      <c r="G172" s="7">
        <f t="shared" si="89"/>
        <v>0</v>
      </c>
      <c r="H172" s="7">
        <v>0</v>
      </c>
      <c r="I172" s="7">
        <v>0</v>
      </c>
      <c r="J172" s="7">
        <v>0</v>
      </c>
      <c r="K172" s="7">
        <v>0</v>
      </c>
      <c r="L172" s="7">
        <v>0</v>
      </c>
      <c r="M172" s="7">
        <v>0</v>
      </c>
      <c r="N172" s="7">
        <v>0</v>
      </c>
      <c r="O172" s="53">
        <v>0</v>
      </c>
      <c r="P172" s="84"/>
      <c r="Q172" s="84"/>
      <c r="R172" s="77"/>
      <c r="S172" s="77"/>
      <c r="T172" s="77"/>
      <c r="U172" s="77"/>
      <c r="V172" s="77"/>
      <c r="W172" s="77"/>
      <c r="X172" s="77"/>
      <c r="Y172" s="77"/>
      <c r="Z172" s="77"/>
    </row>
    <row r="173" spans="1:26" s="18" customFormat="1" ht="36" hidden="1" customHeight="1">
      <c r="A173" s="76" t="s">
        <v>326</v>
      </c>
      <c r="B173" s="78" t="s">
        <v>331</v>
      </c>
      <c r="C173" s="77">
        <v>2020</v>
      </c>
      <c r="D173" s="77">
        <v>2027</v>
      </c>
      <c r="E173" s="80" t="s">
        <v>138</v>
      </c>
      <c r="F173" s="30" t="s">
        <v>49</v>
      </c>
      <c r="G173" s="7">
        <f t="shared" si="89"/>
        <v>70000</v>
      </c>
      <c r="H173" s="7">
        <f t="shared" ref="H173:N173" si="106">H174+H175</f>
        <v>0</v>
      </c>
      <c r="I173" s="7">
        <f t="shared" si="106"/>
        <v>0</v>
      </c>
      <c r="J173" s="7">
        <f t="shared" si="106"/>
        <v>0</v>
      </c>
      <c r="K173" s="7">
        <f t="shared" si="106"/>
        <v>10000</v>
      </c>
      <c r="L173" s="7">
        <f t="shared" si="106"/>
        <v>15000</v>
      </c>
      <c r="M173" s="7">
        <f t="shared" si="106"/>
        <v>15000</v>
      </c>
      <c r="N173" s="7">
        <f t="shared" si="106"/>
        <v>15000</v>
      </c>
      <c r="O173" s="53">
        <f t="shared" ref="O173" si="107">O174+O175</f>
        <v>15000</v>
      </c>
      <c r="P173" s="73" t="s">
        <v>48</v>
      </c>
      <c r="Q173" s="73" t="s">
        <v>48</v>
      </c>
      <c r="R173" s="73" t="s">
        <v>48</v>
      </c>
      <c r="S173" s="73" t="s">
        <v>48</v>
      </c>
      <c r="T173" s="73" t="s">
        <v>48</v>
      </c>
      <c r="U173" s="73" t="s">
        <v>48</v>
      </c>
      <c r="V173" s="73" t="s">
        <v>48</v>
      </c>
      <c r="W173" s="73" t="s">
        <v>48</v>
      </c>
      <c r="X173" s="73" t="s">
        <v>48</v>
      </c>
      <c r="Y173" s="73" t="s">
        <v>48</v>
      </c>
      <c r="Z173" s="73" t="s">
        <v>48</v>
      </c>
    </row>
    <row r="174" spans="1:26" s="18" customFormat="1" ht="36" hidden="1" customHeight="1">
      <c r="A174" s="77"/>
      <c r="B174" s="79"/>
      <c r="C174" s="77"/>
      <c r="D174" s="77"/>
      <c r="E174" s="81"/>
      <c r="F174" s="30" t="s">
        <v>60</v>
      </c>
      <c r="G174" s="7">
        <f t="shared" si="89"/>
        <v>70000</v>
      </c>
      <c r="H174" s="7">
        <f>H177</f>
        <v>0</v>
      </c>
      <c r="I174" s="7">
        <f t="shared" ref="I174:N174" si="108">I177</f>
        <v>0</v>
      </c>
      <c r="J174" s="7">
        <f t="shared" si="108"/>
        <v>0</v>
      </c>
      <c r="K174" s="7">
        <f t="shared" si="108"/>
        <v>10000</v>
      </c>
      <c r="L174" s="7">
        <f t="shared" si="108"/>
        <v>15000</v>
      </c>
      <c r="M174" s="7">
        <f t="shared" si="108"/>
        <v>15000</v>
      </c>
      <c r="N174" s="7">
        <f t="shared" si="108"/>
        <v>15000</v>
      </c>
      <c r="O174" s="53">
        <f t="shared" ref="O174" si="109">O177</f>
        <v>15000</v>
      </c>
      <c r="P174" s="74"/>
      <c r="Q174" s="74"/>
      <c r="R174" s="74"/>
      <c r="S174" s="74"/>
      <c r="T174" s="74"/>
      <c r="U174" s="74"/>
      <c r="V174" s="74"/>
      <c r="W174" s="74"/>
      <c r="X174" s="74"/>
      <c r="Y174" s="74"/>
      <c r="Z174" s="74"/>
    </row>
    <row r="175" spans="1:26" s="18" customFormat="1" ht="36" hidden="1" customHeight="1">
      <c r="A175" s="77"/>
      <c r="B175" s="79"/>
      <c r="C175" s="77"/>
      <c r="D175" s="77"/>
      <c r="E175" s="82"/>
      <c r="F175" s="27" t="s">
        <v>61</v>
      </c>
      <c r="G175" s="7">
        <f t="shared" si="89"/>
        <v>0</v>
      </c>
      <c r="H175" s="7">
        <f>H178</f>
        <v>0</v>
      </c>
      <c r="I175" s="7">
        <f t="shared" ref="I175:N175" si="110">I178</f>
        <v>0</v>
      </c>
      <c r="J175" s="7">
        <f t="shared" si="110"/>
        <v>0</v>
      </c>
      <c r="K175" s="7">
        <f t="shared" si="110"/>
        <v>0</v>
      </c>
      <c r="L175" s="7">
        <f t="shared" si="110"/>
        <v>0</v>
      </c>
      <c r="M175" s="7">
        <f t="shared" si="110"/>
        <v>0</v>
      </c>
      <c r="N175" s="7">
        <f t="shared" si="110"/>
        <v>0</v>
      </c>
      <c r="O175" s="53">
        <f t="shared" ref="O175" si="111">O178</f>
        <v>0</v>
      </c>
      <c r="P175" s="75"/>
      <c r="Q175" s="75"/>
      <c r="R175" s="75"/>
      <c r="S175" s="75"/>
      <c r="T175" s="75"/>
      <c r="U175" s="75"/>
      <c r="V175" s="75"/>
      <c r="W175" s="75"/>
      <c r="X175" s="75"/>
      <c r="Y175" s="75"/>
      <c r="Z175" s="75"/>
    </row>
    <row r="176" spans="1:26" s="18" customFormat="1" ht="36" hidden="1" customHeight="1">
      <c r="A176" s="76" t="s">
        <v>327</v>
      </c>
      <c r="B176" s="78" t="s">
        <v>332</v>
      </c>
      <c r="C176" s="77">
        <v>2020</v>
      </c>
      <c r="D176" s="77">
        <v>2027</v>
      </c>
      <c r="E176" s="80" t="s">
        <v>138</v>
      </c>
      <c r="F176" s="30" t="s">
        <v>49</v>
      </c>
      <c r="G176" s="7">
        <f t="shared" si="89"/>
        <v>70000</v>
      </c>
      <c r="H176" s="7">
        <f t="shared" ref="H176:N176" si="112">H177+H178</f>
        <v>0</v>
      </c>
      <c r="I176" s="7">
        <f t="shared" si="112"/>
        <v>0</v>
      </c>
      <c r="J176" s="7">
        <f t="shared" si="112"/>
        <v>0</v>
      </c>
      <c r="K176" s="7">
        <f t="shared" si="112"/>
        <v>10000</v>
      </c>
      <c r="L176" s="7">
        <f t="shared" si="112"/>
        <v>15000</v>
      </c>
      <c r="M176" s="7">
        <f t="shared" si="112"/>
        <v>15000</v>
      </c>
      <c r="N176" s="7">
        <f t="shared" si="112"/>
        <v>15000</v>
      </c>
      <c r="O176" s="53">
        <f t="shared" ref="O176" si="113">O177+O178</f>
        <v>15000</v>
      </c>
      <c r="P176" s="83" t="s">
        <v>330</v>
      </c>
      <c r="Q176" s="85" t="s">
        <v>59</v>
      </c>
      <c r="R176" s="76">
        <f>S176+T176+U176+V176+W176+X176+Z176+Z176</f>
        <v>8</v>
      </c>
      <c r="S176" s="77">
        <v>1</v>
      </c>
      <c r="T176" s="77">
        <v>1</v>
      </c>
      <c r="U176" s="77">
        <v>1</v>
      </c>
      <c r="V176" s="77">
        <v>1</v>
      </c>
      <c r="W176" s="77">
        <v>1</v>
      </c>
      <c r="X176" s="77">
        <v>1</v>
      </c>
      <c r="Y176" s="77">
        <v>1</v>
      </c>
      <c r="Z176" s="77">
        <v>1</v>
      </c>
    </row>
    <row r="177" spans="1:26" s="18" customFormat="1" ht="36" hidden="1" customHeight="1">
      <c r="A177" s="77"/>
      <c r="B177" s="79"/>
      <c r="C177" s="77"/>
      <c r="D177" s="77"/>
      <c r="E177" s="81"/>
      <c r="F177" s="30" t="s">
        <v>60</v>
      </c>
      <c r="G177" s="7">
        <f t="shared" si="89"/>
        <v>70000</v>
      </c>
      <c r="H177" s="7">
        <v>0</v>
      </c>
      <c r="I177" s="7">
        <v>0</v>
      </c>
      <c r="J177" s="7">
        <v>0</v>
      </c>
      <c r="K177" s="7">
        <v>10000</v>
      </c>
      <c r="L177" s="7">
        <v>15000</v>
      </c>
      <c r="M177" s="7">
        <v>15000</v>
      </c>
      <c r="N177" s="7">
        <v>15000</v>
      </c>
      <c r="O177" s="53">
        <v>15000</v>
      </c>
      <c r="P177" s="84"/>
      <c r="Q177" s="84"/>
      <c r="R177" s="77"/>
      <c r="S177" s="77"/>
      <c r="T177" s="77"/>
      <c r="U177" s="77"/>
      <c r="V177" s="77"/>
      <c r="W177" s="77"/>
      <c r="X177" s="77"/>
      <c r="Y177" s="77"/>
      <c r="Z177" s="77"/>
    </row>
    <row r="178" spans="1:26" s="18" customFormat="1" ht="54" hidden="1" customHeight="1">
      <c r="A178" s="77"/>
      <c r="B178" s="79"/>
      <c r="C178" s="77"/>
      <c r="D178" s="77"/>
      <c r="E178" s="82"/>
      <c r="F178" s="27" t="s">
        <v>61</v>
      </c>
      <c r="G178" s="7">
        <f t="shared" si="89"/>
        <v>0</v>
      </c>
      <c r="H178" s="7">
        <v>0</v>
      </c>
      <c r="I178" s="7">
        <v>0</v>
      </c>
      <c r="J178" s="7">
        <v>0</v>
      </c>
      <c r="K178" s="7">
        <v>0</v>
      </c>
      <c r="L178" s="7">
        <v>0</v>
      </c>
      <c r="M178" s="7">
        <v>0</v>
      </c>
      <c r="N178" s="7">
        <v>0</v>
      </c>
      <c r="O178" s="53">
        <v>0</v>
      </c>
      <c r="P178" s="84"/>
      <c r="Q178" s="84"/>
      <c r="R178" s="77"/>
      <c r="S178" s="77"/>
      <c r="T178" s="77"/>
      <c r="U178" s="77"/>
      <c r="V178" s="77"/>
      <c r="W178" s="77"/>
      <c r="X178" s="77"/>
      <c r="Y178" s="77"/>
      <c r="Z178" s="77"/>
    </row>
    <row r="179" spans="1:26" s="18" customFormat="1" ht="27.75" hidden="1" customHeight="1">
      <c r="A179" s="76">
        <v>52</v>
      </c>
      <c r="B179" s="99" t="s">
        <v>69</v>
      </c>
      <c r="C179" s="100"/>
      <c r="D179" s="101"/>
      <c r="E179" s="94"/>
      <c r="F179" s="30" t="s">
        <v>49</v>
      </c>
      <c r="G179" s="7">
        <f t="shared" si="89"/>
        <v>3763290.12</v>
      </c>
      <c r="H179" s="7">
        <f>H180+H181</f>
        <v>1729234.51</v>
      </c>
      <c r="I179" s="7">
        <f t="shared" ref="I179:O179" si="114">I180+I181</f>
        <v>0</v>
      </c>
      <c r="J179" s="7">
        <f t="shared" si="114"/>
        <v>705640.61</v>
      </c>
      <c r="K179" s="7">
        <f t="shared" si="114"/>
        <v>100000</v>
      </c>
      <c r="L179" s="7">
        <f t="shared" si="114"/>
        <v>28415</v>
      </c>
      <c r="M179" s="7">
        <f t="shared" si="114"/>
        <v>400000</v>
      </c>
      <c r="N179" s="7">
        <f t="shared" si="114"/>
        <v>400000</v>
      </c>
      <c r="O179" s="7">
        <f t="shared" si="114"/>
        <v>400000</v>
      </c>
      <c r="P179" s="73" t="s">
        <v>48</v>
      </c>
      <c r="Q179" s="73" t="s">
        <v>48</v>
      </c>
      <c r="R179" s="73" t="s">
        <v>48</v>
      </c>
      <c r="S179" s="73" t="s">
        <v>48</v>
      </c>
      <c r="T179" s="73" t="s">
        <v>48</v>
      </c>
      <c r="U179" s="73" t="s">
        <v>48</v>
      </c>
      <c r="V179" s="73" t="s">
        <v>48</v>
      </c>
      <c r="W179" s="73" t="s">
        <v>48</v>
      </c>
      <c r="X179" s="73" t="s">
        <v>48</v>
      </c>
      <c r="Y179" s="73" t="s">
        <v>48</v>
      </c>
      <c r="Z179" s="73" t="s">
        <v>48</v>
      </c>
    </row>
    <row r="180" spans="1:26" s="18" customFormat="1" ht="56.25" hidden="1">
      <c r="A180" s="76"/>
      <c r="B180" s="102"/>
      <c r="C180" s="103"/>
      <c r="D180" s="104"/>
      <c r="E180" s="94"/>
      <c r="F180" s="30" t="s">
        <v>60</v>
      </c>
      <c r="G180" s="7">
        <f t="shared" si="89"/>
        <v>2473288.15</v>
      </c>
      <c r="H180" s="7">
        <f>H162+H168+H174</f>
        <v>1137816.74</v>
      </c>
      <c r="I180" s="7">
        <f t="shared" ref="I180:N180" si="115">I162+I168+I174</f>
        <v>0</v>
      </c>
      <c r="J180" s="7">
        <f t="shared" si="115"/>
        <v>7056.41</v>
      </c>
      <c r="K180" s="7">
        <f t="shared" si="115"/>
        <v>100000</v>
      </c>
      <c r="L180" s="7">
        <f t="shared" si="115"/>
        <v>28415</v>
      </c>
      <c r="M180" s="7">
        <f t="shared" si="115"/>
        <v>400000</v>
      </c>
      <c r="N180" s="7">
        <f t="shared" si="115"/>
        <v>400000</v>
      </c>
      <c r="O180" s="7">
        <f t="shared" ref="O180" si="116">O162+O168+O174</f>
        <v>400000</v>
      </c>
      <c r="P180" s="74"/>
      <c r="Q180" s="74"/>
      <c r="R180" s="74"/>
      <c r="S180" s="74"/>
      <c r="T180" s="74"/>
      <c r="U180" s="74"/>
      <c r="V180" s="74"/>
      <c r="W180" s="74"/>
      <c r="X180" s="74"/>
      <c r="Y180" s="74"/>
      <c r="Z180" s="74"/>
    </row>
    <row r="181" spans="1:26" s="18" customFormat="1" ht="36" hidden="1" customHeight="1">
      <c r="A181" s="76"/>
      <c r="B181" s="105"/>
      <c r="C181" s="106"/>
      <c r="D181" s="107"/>
      <c r="E181" s="94"/>
      <c r="F181" s="27" t="s">
        <v>61</v>
      </c>
      <c r="G181" s="7">
        <f>H181+I181+J181+K181+L181+M181+N181+O181</f>
        <v>1290001.97</v>
      </c>
      <c r="H181" s="7">
        <f>H163+H169+H175</f>
        <v>591417.77</v>
      </c>
      <c r="I181" s="7">
        <f t="shared" ref="I181:N181" si="117">I163+I169+I175</f>
        <v>0</v>
      </c>
      <c r="J181" s="7">
        <f t="shared" si="117"/>
        <v>698584.2</v>
      </c>
      <c r="K181" s="7">
        <f t="shared" si="117"/>
        <v>0</v>
      </c>
      <c r="L181" s="7">
        <f t="shared" si="117"/>
        <v>0</v>
      </c>
      <c r="M181" s="7">
        <f t="shared" si="117"/>
        <v>0</v>
      </c>
      <c r="N181" s="7">
        <f t="shared" si="117"/>
        <v>0</v>
      </c>
      <c r="O181" s="7">
        <f t="shared" ref="O181" si="118">O163+O169+O175</f>
        <v>0</v>
      </c>
      <c r="P181" s="75"/>
      <c r="Q181" s="75"/>
      <c r="R181" s="75"/>
      <c r="S181" s="75"/>
      <c r="T181" s="75"/>
      <c r="U181" s="75"/>
      <c r="V181" s="75"/>
      <c r="W181" s="75"/>
      <c r="X181" s="75"/>
      <c r="Y181" s="75"/>
      <c r="Z181" s="75"/>
    </row>
    <row r="182" spans="1:26" s="17" customFormat="1" ht="58.5" hidden="1" customHeight="1">
      <c r="A182" s="54">
        <v>53</v>
      </c>
      <c r="B182" s="95" t="s">
        <v>35</v>
      </c>
      <c r="C182" s="96"/>
      <c r="D182" s="96"/>
      <c r="E182" s="97"/>
      <c r="F182" s="54" t="s">
        <v>48</v>
      </c>
      <c r="G182" s="54" t="s">
        <v>48</v>
      </c>
      <c r="H182" s="54" t="s">
        <v>48</v>
      </c>
      <c r="I182" s="54" t="s">
        <v>48</v>
      </c>
      <c r="J182" s="54" t="s">
        <v>48</v>
      </c>
      <c r="K182" s="54" t="s">
        <v>48</v>
      </c>
      <c r="L182" s="54" t="s">
        <v>48</v>
      </c>
      <c r="M182" s="54" t="s">
        <v>48</v>
      </c>
      <c r="N182" s="54" t="s">
        <v>48</v>
      </c>
      <c r="O182" s="55" t="s">
        <v>48</v>
      </c>
      <c r="P182" s="54" t="s">
        <v>48</v>
      </c>
      <c r="Q182" s="54" t="s">
        <v>48</v>
      </c>
      <c r="R182" s="54" t="s">
        <v>48</v>
      </c>
      <c r="S182" s="54" t="s">
        <v>48</v>
      </c>
      <c r="T182" s="54" t="s">
        <v>48</v>
      </c>
      <c r="U182" s="54" t="s">
        <v>48</v>
      </c>
      <c r="V182" s="54" t="s">
        <v>48</v>
      </c>
      <c r="W182" s="54" t="s">
        <v>48</v>
      </c>
      <c r="X182" s="54" t="s">
        <v>48</v>
      </c>
      <c r="Y182" s="54" t="s">
        <v>48</v>
      </c>
      <c r="Z182" s="54"/>
    </row>
    <row r="183" spans="1:26" s="17" customFormat="1" ht="75" hidden="1" customHeight="1">
      <c r="A183" s="54">
        <v>54</v>
      </c>
      <c r="B183" s="47" t="s">
        <v>232</v>
      </c>
      <c r="C183" s="54">
        <v>2020</v>
      </c>
      <c r="D183" s="54">
        <v>2027</v>
      </c>
      <c r="E183" s="47" t="s">
        <v>26</v>
      </c>
      <c r="F183" s="54" t="s">
        <v>48</v>
      </c>
      <c r="G183" s="54" t="s">
        <v>48</v>
      </c>
      <c r="H183" s="54" t="s">
        <v>48</v>
      </c>
      <c r="I183" s="54" t="s">
        <v>48</v>
      </c>
      <c r="J183" s="54" t="s">
        <v>48</v>
      </c>
      <c r="K183" s="54" t="s">
        <v>48</v>
      </c>
      <c r="L183" s="54" t="s">
        <v>48</v>
      </c>
      <c r="M183" s="54" t="s">
        <v>48</v>
      </c>
      <c r="N183" s="54" t="s">
        <v>48</v>
      </c>
      <c r="O183" s="55" t="s">
        <v>48</v>
      </c>
      <c r="P183" s="54" t="s">
        <v>48</v>
      </c>
      <c r="Q183" s="54" t="s">
        <v>48</v>
      </c>
      <c r="R183" s="54" t="s">
        <v>48</v>
      </c>
      <c r="S183" s="54" t="s">
        <v>48</v>
      </c>
      <c r="T183" s="54" t="s">
        <v>48</v>
      </c>
      <c r="U183" s="54" t="s">
        <v>48</v>
      </c>
      <c r="V183" s="54" t="s">
        <v>48</v>
      </c>
      <c r="W183" s="54" t="s">
        <v>48</v>
      </c>
      <c r="X183" s="54" t="s">
        <v>48</v>
      </c>
      <c r="Y183" s="54" t="s">
        <v>48</v>
      </c>
      <c r="Z183" s="54"/>
    </row>
    <row r="184" spans="1:26" s="17" customFormat="1" ht="33" hidden="1" customHeight="1">
      <c r="A184" s="65">
        <v>55</v>
      </c>
      <c r="B184" s="70" t="s">
        <v>333</v>
      </c>
      <c r="C184" s="65">
        <v>2020</v>
      </c>
      <c r="D184" s="65">
        <v>2027</v>
      </c>
      <c r="E184" s="70" t="s">
        <v>25</v>
      </c>
      <c r="F184" s="47" t="s">
        <v>49</v>
      </c>
      <c r="G184" s="56">
        <f t="shared" ref="G184:G247" si="119">H184+I184+J184+K184+L184+M184+N184+O184</f>
        <v>24211907</v>
      </c>
      <c r="H184" s="56">
        <f t="shared" ref="H184:N184" si="120">SUM(H185:H186)</f>
        <v>6289154</v>
      </c>
      <c r="I184" s="56">
        <f t="shared" si="120"/>
        <v>5214751</v>
      </c>
      <c r="J184" s="56">
        <f t="shared" si="120"/>
        <v>5115600</v>
      </c>
      <c r="K184" s="56">
        <f t="shared" si="120"/>
        <v>5278802</v>
      </c>
      <c r="L184" s="56">
        <f t="shared" si="120"/>
        <v>1713600</v>
      </c>
      <c r="M184" s="56">
        <f t="shared" si="120"/>
        <v>200000</v>
      </c>
      <c r="N184" s="56">
        <f t="shared" si="120"/>
        <v>200000</v>
      </c>
      <c r="O184" s="57">
        <f t="shared" ref="O184" si="121">SUM(O185:O186)</f>
        <v>200000</v>
      </c>
      <c r="P184" s="65" t="s">
        <v>48</v>
      </c>
      <c r="Q184" s="65" t="s">
        <v>48</v>
      </c>
      <c r="R184" s="65" t="s">
        <v>48</v>
      </c>
      <c r="S184" s="65" t="s">
        <v>48</v>
      </c>
      <c r="T184" s="65" t="s">
        <v>48</v>
      </c>
      <c r="U184" s="65" t="s">
        <v>48</v>
      </c>
      <c r="V184" s="65" t="s">
        <v>48</v>
      </c>
      <c r="W184" s="65" t="s">
        <v>48</v>
      </c>
      <c r="X184" s="65" t="s">
        <v>48</v>
      </c>
      <c r="Y184" s="65" t="s">
        <v>48</v>
      </c>
      <c r="Z184" s="65"/>
    </row>
    <row r="185" spans="1:26" s="17" customFormat="1" ht="56.25" hidden="1">
      <c r="A185" s="68"/>
      <c r="B185" s="71"/>
      <c r="C185" s="68"/>
      <c r="D185" s="68"/>
      <c r="E185" s="71"/>
      <c r="F185" s="47" t="s">
        <v>60</v>
      </c>
      <c r="G185" s="56">
        <f t="shared" si="119"/>
        <v>1880276</v>
      </c>
      <c r="H185" s="56">
        <f>H188+H191</f>
        <v>500000</v>
      </c>
      <c r="I185" s="56">
        <f t="shared" ref="I185:N185" si="122">I188+I191</f>
        <v>75400</v>
      </c>
      <c r="J185" s="56">
        <f t="shared" si="122"/>
        <v>153468</v>
      </c>
      <c r="K185" s="56">
        <f t="shared" si="122"/>
        <v>500000</v>
      </c>
      <c r="L185" s="56">
        <f t="shared" si="122"/>
        <v>51408</v>
      </c>
      <c r="M185" s="56">
        <f t="shared" si="122"/>
        <v>200000</v>
      </c>
      <c r="N185" s="56">
        <f t="shared" si="122"/>
        <v>200000</v>
      </c>
      <c r="O185" s="57">
        <f t="shared" ref="O185" si="123">O188+O191</f>
        <v>200000</v>
      </c>
      <c r="P185" s="86"/>
      <c r="Q185" s="86"/>
      <c r="R185" s="86"/>
      <c r="S185" s="86"/>
      <c r="T185" s="86"/>
      <c r="U185" s="86"/>
      <c r="V185" s="86"/>
      <c r="W185" s="86"/>
      <c r="X185" s="86"/>
      <c r="Y185" s="86"/>
      <c r="Z185" s="86"/>
    </row>
    <row r="186" spans="1:26" s="17" customFormat="1" ht="42" hidden="1" customHeight="1">
      <c r="A186" s="69"/>
      <c r="B186" s="72"/>
      <c r="C186" s="69"/>
      <c r="D186" s="69"/>
      <c r="E186" s="72"/>
      <c r="F186" s="47" t="s">
        <v>61</v>
      </c>
      <c r="G186" s="56">
        <f t="shared" si="119"/>
        <v>22331631</v>
      </c>
      <c r="H186" s="56">
        <f>H189+H192</f>
        <v>5789154</v>
      </c>
      <c r="I186" s="56">
        <f t="shared" ref="I186:N186" si="124">I189+I192</f>
        <v>5139351</v>
      </c>
      <c r="J186" s="56">
        <f t="shared" si="124"/>
        <v>4962132</v>
      </c>
      <c r="K186" s="56">
        <f t="shared" si="124"/>
        <v>4778802</v>
      </c>
      <c r="L186" s="56">
        <f t="shared" si="124"/>
        <v>1662192</v>
      </c>
      <c r="M186" s="56">
        <f t="shared" si="124"/>
        <v>0</v>
      </c>
      <c r="N186" s="56">
        <f t="shared" si="124"/>
        <v>0</v>
      </c>
      <c r="O186" s="57">
        <f t="shared" ref="O186" si="125">O189+O192</f>
        <v>0</v>
      </c>
      <c r="P186" s="87"/>
      <c r="Q186" s="87"/>
      <c r="R186" s="87"/>
      <c r="S186" s="87"/>
      <c r="T186" s="87"/>
      <c r="U186" s="87"/>
      <c r="V186" s="87"/>
      <c r="W186" s="87"/>
      <c r="X186" s="87"/>
      <c r="Y186" s="87"/>
      <c r="Z186" s="87"/>
    </row>
    <row r="187" spans="1:26" s="17" customFormat="1" ht="42" hidden="1" customHeight="1">
      <c r="A187" s="65" t="s">
        <v>223</v>
      </c>
      <c r="B187" s="70" t="s">
        <v>334</v>
      </c>
      <c r="C187" s="65">
        <v>2020</v>
      </c>
      <c r="D187" s="65">
        <v>2027</v>
      </c>
      <c r="E187" s="70" t="s">
        <v>224</v>
      </c>
      <c r="F187" s="47" t="s">
        <v>49</v>
      </c>
      <c r="G187" s="56">
        <f t="shared" si="119"/>
        <v>23739305</v>
      </c>
      <c r="H187" s="56">
        <f>H188+H189</f>
        <v>6168754</v>
      </c>
      <c r="I187" s="56">
        <f t="shared" ref="I187:N187" si="126">I188+I189</f>
        <v>5214751</v>
      </c>
      <c r="J187" s="56">
        <f t="shared" si="126"/>
        <v>5115600</v>
      </c>
      <c r="K187" s="56">
        <f t="shared" si="126"/>
        <v>4926600</v>
      </c>
      <c r="L187" s="56">
        <f t="shared" si="126"/>
        <v>1713600</v>
      </c>
      <c r="M187" s="56">
        <f t="shared" si="126"/>
        <v>200000</v>
      </c>
      <c r="N187" s="56">
        <f t="shared" si="126"/>
        <v>200000</v>
      </c>
      <c r="O187" s="57">
        <f t="shared" ref="O187" si="127">O188+O189</f>
        <v>200000</v>
      </c>
      <c r="P187" s="65" t="s">
        <v>225</v>
      </c>
      <c r="Q187" s="65" t="s">
        <v>54</v>
      </c>
      <c r="R187" s="65">
        <f>S187+T187+U187+V187+W187+X187+Z187</f>
        <v>39</v>
      </c>
      <c r="S187" s="65">
        <v>9</v>
      </c>
      <c r="T187" s="65">
        <v>9</v>
      </c>
      <c r="U187" s="65">
        <v>7</v>
      </c>
      <c r="V187" s="65">
        <v>6</v>
      </c>
      <c r="W187" s="65">
        <v>2</v>
      </c>
      <c r="X187" s="65">
        <v>1</v>
      </c>
      <c r="Y187" s="65">
        <v>15</v>
      </c>
      <c r="Z187" s="65">
        <v>5</v>
      </c>
    </row>
    <row r="188" spans="1:26" s="17" customFormat="1" ht="42" hidden="1" customHeight="1">
      <c r="A188" s="68"/>
      <c r="B188" s="71"/>
      <c r="C188" s="68"/>
      <c r="D188" s="68"/>
      <c r="E188" s="71"/>
      <c r="F188" s="47" t="s">
        <v>60</v>
      </c>
      <c r="G188" s="56">
        <f t="shared" si="119"/>
        <v>1407674</v>
      </c>
      <c r="H188" s="56">
        <v>379600</v>
      </c>
      <c r="I188" s="56">
        <v>75400</v>
      </c>
      <c r="J188" s="56">
        <v>153468</v>
      </c>
      <c r="K188" s="56">
        <v>147798</v>
      </c>
      <c r="L188" s="56">
        <v>51408</v>
      </c>
      <c r="M188" s="56">
        <v>200000</v>
      </c>
      <c r="N188" s="56">
        <v>200000</v>
      </c>
      <c r="O188" s="57">
        <v>200000</v>
      </c>
      <c r="P188" s="86"/>
      <c r="Q188" s="86"/>
      <c r="R188" s="86"/>
      <c r="S188" s="86"/>
      <c r="T188" s="86"/>
      <c r="U188" s="86"/>
      <c r="V188" s="86"/>
      <c r="W188" s="86"/>
      <c r="X188" s="86"/>
      <c r="Y188" s="86"/>
      <c r="Z188" s="86"/>
    </row>
    <row r="189" spans="1:26" s="17" customFormat="1" ht="42" hidden="1" customHeight="1">
      <c r="A189" s="69"/>
      <c r="B189" s="72"/>
      <c r="C189" s="69"/>
      <c r="D189" s="69"/>
      <c r="E189" s="72"/>
      <c r="F189" s="47" t="s">
        <v>61</v>
      </c>
      <c r="G189" s="56">
        <f t="shared" si="119"/>
        <v>22331631</v>
      </c>
      <c r="H189" s="56">
        <v>5789154</v>
      </c>
      <c r="I189" s="56">
        <v>5139351</v>
      </c>
      <c r="J189" s="56">
        <v>4962132</v>
      </c>
      <c r="K189" s="56">
        <v>4778802</v>
      </c>
      <c r="L189" s="56">
        <v>1662192</v>
      </c>
      <c r="M189" s="56">
        <v>0</v>
      </c>
      <c r="N189" s="56">
        <v>0</v>
      </c>
      <c r="O189" s="57">
        <v>0</v>
      </c>
      <c r="P189" s="87"/>
      <c r="Q189" s="87"/>
      <c r="R189" s="87"/>
      <c r="S189" s="87"/>
      <c r="T189" s="87"/>
      <c r="U189" s="87"/>
      <c r="V189" s="87"/>
      <c r="W189" s="87"/>
      <c r="X189" s="87"/>
      <c r="Y189" s="87"/>
      <c r="Z189" s="87"/>
    </row>
    <row r="190" spans="1:26" s="17" customFormat="1" ht="55.5" hidden="1" customHeight="1">
      <c r="A190" s="65" t="s">
        <v>226</v>
      </c>
      <c r="B190" s="70" t="s">
        <v>335</v>
      </c>
      <c r="C190" s="65">
        <v>2020</v>
      </c>
      <c r="D190" s="65">
        <v>2027</v>
      </c>
      <c r="E190" s="70" t="s">
        <v>224</v>
      </c>
      <c r="F190" s="47" t="s">
        <v>49</v>
      </c>
      <c r="G190" s="56">
        <f t="shared" si="119"/>
        <v>472602</v>
      </c>
      <c r="H190" s="56">
        <f>H191+H192</f>
        <v>120400</v>
      </c>
      <c r="I190" s="56">
        <f t="shared" ref="I190:N190" si="128">I191+I192</f>
        <v>0</v>
      </c>
      <c r="J190" s="56">
        <f t="shared" si="128"/>
        <v>0</v>
      </c>
      <c r="K190" s="56">
        <f t="shared" si="128"/>
        <v>352202</v>
      </c>
      <c r="L190" s="56">
        <f t="shared" si="128"/>
        <v>0</v>
      </c>
      <c r="M190" s="56">
        <f t="shared" si="128"/>
        <v>0</v>
      </c>
      <c r="N190" s="56">
        <f t="shared" si="128"/>
        <v>0</v>
      </c>
      <c r="O190" s="57">
        <f t="shared" ref="O190" si="129">O191+O192</f>
        <v>0</v>
      </c>
      <c r="P190" s="65" t="s">
        <v>336</v>
      </c>
      <c r="Q190" s="65" t="s">
        <v>54</v>
      </c>
      <c r="R190" s="65">
        <v>2</v>
      </c>
      <c r="S190" s="65">
        <v>2</v>
      </c>
      <c r="T190" s="65">
        <v>0</v>
      </c>
      <c r="U190" s="65">
        <v>0</v>
      </c>
      <c r="V190" s="65">
        <v>0</v>
      </c>
      <c r="W190" s="65">
        <v>0</v>
      </c>
      <c r="X190" s="65">
        <v>0</v>
      </c>
      <c r="Y190" s="65">
        <v>0</v>
      </c>
      <c r="Z190" s="65">
        <v>0</v>
      </c>
    </row>
    <row r="191" spans="1:26" s="17" customFormat="1" ht="42" hidden="1" customHeight="1">
      <c r="A191" s="68"/>
      <c r="B191" s="71"/>
      <c r="C191" s="68"/>
      <c r="D191" s="68"/>
      <c r="E191" s="71"/>
      <c r="F191" s="47" t="s">
        <v>60</v>
      </c>
      <c r="G191" s="56">
        <f t="shared" si="119"/>
        <v>472602</v>
      </c>
      <c r="H191" s="56">
        <v>120400</v>
      </c>
      <c r="I191" s="56">
        <v>0</v>
      </c>
      <c r="J191" s="56">
        <v>0</v>
      </c>
      <c r="K191" s="56">
        <v>352202</v>
      </c>
      <c r="L191" s="56">
        <v>0</v>
      </c>
      <c r="M191" s="56">
        <v>0</v>
      </c>
      <c r="N191" s="56">
        <v>0</v>
      </c>
      <c r="O191" s="57">
        <v>0</v>
      </c>
      <c r="P191" s="86"/>
      <c r="Q191" s="86"/>
      <c r="R191" s="86"/>
      <c r="S191" s="86"/>
      <c r="T191" s="86"/>
      <c r="U191" s="86"/>
      <c r="V191" s="86"/>
      <c r="W191" s="86"/>
      <c r="X191" s="86"/>
      <c r="Y191" s="86"/>
      <c r="Z191" s="86"/>
    </row>
    <row r="192" spans="1:26" s="17" customFormat="1" ht="48.75" hidden="1" customHeight="1">
      <c r="A192" s="69"/>
      <c r="B192" s="72"/>
      <c r="C192" s="69"/>
      <c r="D192" s="69"/>
      <c r="E192" s="72"/>
      <c r="F192" s="47" t="s">
        <v>61</v>
      </c>
      <c r="G192" s="56">
        <f t="shared" si="119"/>
        <v>0</v>
      </c>
      <c r="H192" s="56">
        <v>0</v>
      </c>
      <c r="I192" s="56">
        <v>0</v>
      </c>
      <c r="J192" s="56">
        <v>0</v>
      </c>
      <c r="K192" s="56">
        <v>0</v>
      </c>
      <c r="L192" s="56">
        <v>0</v>
      </c>
      <c r="M192" s="56">
        <v>0</v>
      </c>
      <c r="N192" s="56">
        <v>0</v>
      </c>
      <c r="O192" s="57">
        <v>0</v>
      </c>
      <c r="P192" s="87"/>
      <c r="Q192" s="87"/>
      <c r="R192" s="87"/>
      <c r="S192" s="87"/>
      <c r="T192" s="87"/>
      <c r="U192" s="87"/>
      <c r="V192" s="87"/>
      <c r="W192" s="87"/>
      <c r="X192" s="87"/>
      <c r="Y192" s="87"/>
      <c r="Z192" s="87"/>
    </row>
    <row r="193" spans="1:26" s="17" customFormat="1" ht="24" hidden="1" customHeight="1">
      <c r="A193" s="65">
        <v>56</v>
      </c>
      <c r="B193" s="70" t="s">
        <v>7</v>
      </c>
      <c r="C193" s="65">
        <v>2020</v>
      </c>
      <c r="D193" s="65">
        <v>2027</v>
      </c>
      <c r="E193" s="70" t="s">
        <v>26</v>
      </c>
      <c r="F193" s="47" t="s">
        <v>49</v>
      </c>
      <c r="G193" s="56">
        <f t="shared" si="119"/>
        <v>1137994</v>
      </c>
      <c r="H193" s="56">
        <f t="shared" ref="H193:N193" si="130">SUM(H194:H195)</f>
        <v>224600</v>
      </c>
      <c r="I193" s="56">
        <f t="shared" si="130"/>
        <v>224600</v>
      </c>
      <c r="J193" s="56">
        <f t="shared" si="130"/>
        <v>0</v>
      </c>
      <c r="K193" s="56">
        <f t="shared" si="130"/>
        <v>0</v>
      </c>
      <c r="L193" s="56">
        <f t="shared" si="130"/>
        <v>14994</v>
      </c>
      <c r="M193" s="56">
        <f t="shared" si="130"/>
        <v>224600</v>
      </c>
      <c r="N193" s="56">
        <f t="shared" si="130"/>
        <v>224600</v>
      </c>
      <c r="O193" s="57">
        <f t="shared" ref="O193" si="131">SUM(O194:O195)</f>
        <v>224600</v>
      </c>
      <c r="P193" s="65" t="s">
        <v>48</v>
      </c>
      <c r="Q193" s="65" t="s">
        <v>48</v>
      </c>
      <c r="R193" s="65" t="s">
        <v>48</v>
      </c>
      <c r="S193" s="65" t="s">
        <v>48</v>
      </c>
      <c r="T193" s="65" t="s">
        <v>48</v>
      </c>
      <c r="U193" s="65" t="s">
        <v>48</v>
      </c>
      <c r="V193" s="65" t="s">
        <v>48</v>
      </c>
      <c r="W193" s="65" t="s">
        <v>48</v>
      </c>
      <c r="X193" s="65" t="s">
        <v>48</v>
      </c>
      <c r="Y193" s="65" t="s">
        <v>48</v>
      </c>
      <c r="Z193" s="65"/>
    </row>
    <row r="194" spans="1:26" s="17" customFormat="1" ht="56.25" hidden="1">
      <c r="A194" s="68"/>
      <c r="B194" s="71"/>
      <c r="C194" s="68"/>
      <c r="D194" s="68"/>
      <c r="E194" s="71"/>
      <c r="F194" s="47" t="s">
        <v>60</v>
      </c>
      <c r="G194" s="56">
        <f t="shared" si="119"/>
        <v>1137994</v>
      </c>
      <c r="H194" s="56">
        <f>SUM(H197+H200)</f>
        <v>224600</v>
      </c>
      <c r="I194" s="56">
        <f t="shared" ref="I194:N194" si="132">SUM(I197+I200)</f>
        <v>224600</v>
      </c>
      <c r="J194" s="56">
        <f t="shared" si="132"/>
        <v>0</v>
      </c>
      <c r="K194" s="56">
        <f t="shared" si="132"/>
        <v>0</v>
      </c>
      <c r="L194" s="56">
        <f t="shared" si="132"/>
        <v>14994</v>
      </c>
      <c r="M194" s="56">
        <f t="shared" si="132"/>
        <v>224600</v>
      </c>
      <c r="N194" s="56">
        <f t="shared" si="132"/>
        <v>224600</v>
      </c>
      <c r="O194" s="57">
        <f t="shared" ref="O194" si="133">SUM(O197+O200)</f>
        <v>224600</v>
      </c>
      <c r="P194" s="86" t="s">
        <v>48</v>
      </c>
      <c r="Q194" s="86" t="s">
        <v>48</v>
      </c>
      <c r="R194" s="86" t="s">
        <v>48</v>
      </c>
      <c r="S194" s="86" t="s">
        <v>48</v>
      </c>
      <c r="T194" s="86" t="s">
        <v>48</v>
      </c>
      <c r="U194" s="86" t="s">
        <v>48</v>
      </c>
      <c r="V194" s="86" t="s">
        <v>48</v>
      </c>
      <c r="W194" s="86" t="s">
        <v>48</v>
      </c>
      <c r="X194" s="86" t="s">
        <v>48</v>
      </c>
      <c r="Y194" s="86" t="s">
        <v>48</v>
      </c>
      <c r="Z194" s="86"/>
    </row>
    <row r="195" spans="1:26" s="17" customFormat="1" ht="31.15" hidden="1" customHeight="1">
      <c r="A195" s="69"/>
      <c r="B195" s="72"/>
      <c r="C195" s="69"/>
      <c r="D195" s="69"/>
      <c r="E195" s="72"/>
      <c r="F195" s="47" t="s">
        <v>61</v>
      </c>
      <c r="G195" s="56">
        <f t="shared" si="119"/>
        <v>0</v>
      </c>
      <c r="H195" s="56">
        <f t="shared" ref="H195:N195" si="134">SUM(H201+H198)</f>
        <v>0</v>
      </c>
      <c r="I195" s="56">
        <f t="shared" si="134"/>
        <v>0</v>
      </c>
      <c r="J195" s="56">
        <f t="shared" si="134"/>
        <v>0</v>
      </c>
      <c r="K195" s="56">
        <f t="shared" si="134"/>
        <v>0</v>
      </c>
      <c r="L195" s="56">
        <f t="shared" si="134"/>
        <v>0</v>
      </c>
      <c r="M195" s="56">
        <f t="shared" si="134"/>
        <v>0</v>
      </c>
      <c r="N195" s="56">
        <f t="shared" si="134"/>
        <v>0</v>
      </c>
      <c r="O195" s="57">
        <f t="shared" ref="O195" si="135">SUM(O201+O198)</f>
        <v>0</v>
      </c>
      <c r="P195" s="87" t="s">
        <v>48</v>
      </c>
      <c r="Q195" s="87" t="s">
        <v>48</v>
      </c>
      <c r="R195" s="87" t="s">
        <v>48</v>
      </c>
      <c r="S195" s="87" t="s">
        <v>48</v>
      </c>
      <c r="T195" s="87" t="s">
        <v>48</v>
      </c>
      <c r="U195" s="87" t="s">
        <v>48</v>
      </c>
      <c r="V195" s="87" t="s">
        <v>48</v>
      </c>
      <c r="W195" s="87" t="s">
        <v>48</v>
      </c>
      <c r="X195" s="87" t="s">
        <v>48</v>
      </c>
      <c r="Y195" s="87" t="s">
        <v>48</v>
      </c>
      <c r="Z195" s="87"/>
    </row>
    <row r="196" spans="1:26" s="17" customFormat="1" ht="39" hidden="1" customHeight="1">
      <c r="A196" s="65">
        <v>57</v>
      </c>
      <c r="B196" s="70" t="s">
        <v>8</v>
      </c>
      <c r="C196" s="65">
        <v>2020</v>
      </c>
      <c r="D196" s="65">
        <v>2027</v>
      </c>
      <c r="E196" s="70" t="s">
        <v>26</v>
      </c>
      <c r="F196" s="47" t="s">
        <v>49</v>
      </c>
      <c r="G196" s="56">
        <f t="shared" si="119"/>
        <v>1137994</v>
      </c>
      <c r="H196" s="56">
        <f t="shared" ref="H196:N196" si="136">SUM(H197:H198)</f>
        <v>224600</v>
      </c>
      <c r="I196" s="56">
        <f t="shared" si="136"/>
        <v>224600</v>
      </c>
      <c r="J196" s="56">
        <f t="shared" si="136"/>
        <v>0</v>
      </c>
      <c r="K196" s="56">
        <f t="shared" si="136"/>
        <v>0</v>
      </c>
      <c r="L196" s="56">
        <f t="shared" si="136"/>
        <v>14994</v>
      </c>
      <c r="M196" s="56">
        <f t="shared" si="136"/>
        <v>224600</v>
      </c>
      <c r="N196" s="56">
        <f t="shared" si="136"/>
        <v>224600</v>
      </c>
      <c r="O196" s="57">
        <f t="shared" ref="O196" si="137">SUM(O197:O198)</f>
        <v>224600</v>
      </c>
      <c r="P196" s="65" t="s">
        <v>140</v>
      </c>
      <c r="Q196" s="65" t="s">
        <v>54</v>
      </c>
      <c r="R196" s="65">
        <f>SUM(S196:Z198)</f>
        <v>0</v>
      </c>
      <c r="S196" s="65">
        <v>0</v>
      </c>
      <c r="T196" s="65">
        <v>0</v>
      </c>
      <c r="U196" s="65">
        <v>0</v>
      </c>
      <c r="V196" s="65">
        <v>0</v>
      </c>
      <c r="W196" s="65">
        <v>0</v>
      </c>
      <c r="X196" s="65">
        <v>0</v>
      </c>
      <c r="Y196" s="65">
        <v>0</v>
      </c>
      <c r="Z196" s="65">
        <v>0</v>
      </c>
    </row>
    <row r="197" spans="1:26" s="17" customFormat="1" ht="56.25" hidden="1">
      <c r="A197" s="68"/>
      <c r="B197" s="71"/>
      <c r="C197" s="68"/>
      <c r="D197" s="68"/>
      <c r="E197" s="71"/>
      <c r="F197" s="47" t="s">
        <v>60</v>
      </c>
      <c r="G197" s="56">
        <f t="shared" si="119"/>
        <v>1137994</v>
      </c>
      <c r="H197" s="56">
        <v>224600</v>
      </c>
      <c r="I197" s="56">
        <v>224600</v>
      </c>
      <c r="J197" s="56">
        <v>0</v>
      </c>
      <c r="K197" s="56">
        <v>0</v>
      </c>
      <c r="L197" s="56">
        <v>14994</v>
      </c>
      <c r="M197" s="56">
        <v>224600</v>
      </c>
      <c r="N197" s="56">
        <v>224600</v>
      </c>
      <c r="O197" s="57">
        <v>224600</v>
      </c>
      <c r="P197" s="68"/>
      <c r="Q197" s="68"/>
      <c r="R197" s="68"/>
      <c r="S197" s="68"/>
      <c r="T197" s="68"/>
      <c r="U197" s="68"/>
      <c r="V197" s="68"/>
      <c r="W197" s="68"/>
      <c r="X197" s="68"/>
      <c r="Y197" s="68"/>
      <c r="Z197" s="68"/>
    </row>
    <row r="198" spans="1:26" s="17" customFormat="1" ht="33" hidden="1" customHeight="1">
      <c r="A198" s="69"/>
      <c r="B198" s="72"/>
      <c r="C198" s="69"/>
      <c r="D198" s="69"/>
      <c r="E198" s="72"/>
      <c r="F198" s="47" t="s">
        <v>61</v>
      </c>
      <c r="G198" s="56">
        <f t="shared" si="119"/>
        <v>0</v>
      </c>
      <c r="H198" s="56">
        <v>0</v>
      </c>
      <c r="I198" s="56">
        <v>0</v>
      </c>
      <c r="J198" s="56">
        <v>0</v>
      </c>
      <c r="K198" s="56">
        <v>0</v>
      </c>
      <c r="L198" s="56">
        <v>0</v>
      </c>
      <c r="M198" s="56">
        <v>0</v>
      </c>
      <c r="N198" s="56">
        <v>0</v>
      </c>
      <c r="O198" s="57">
        <v>0</v>
      </c>
      <c r="P198" s="69"/>
      <c r="Q198" s="69"/>
      <c r="R198" s="69"/>
      <c r="S198" s="69"/>
      <c r="T198" s="69"/>
      <c r="U198" s="69"/>
      <c r="V198" s="69"/>
      <c r="W198" s="69"/>
      <c r="X198" s="69"/>
      <c r="Y198" s="69"/>
      <c r="Z198" s="69"/>
    </row>
    <row r="199" spans="1:26" s="17" customFormat="1" ht="27.6" hidden="1" customHeight="1">
      <c r="A199" s="65">
        <v>58</v>
      </c>
      <c r="B199" s="70" t="s">
        <v>9</v>
      </c>
      <c r="C199" s="65">
        <v>2020</v>
      </c>
      <c r="D199" s="65">
        <v>2027</v>
      </c>
      <c r="E199" s="70" t="s">
        <v>26</v>
      </c>
      <c r="F199" s="47" t="s">
        <v>49</v>
      </c>
      <c r="G199" s="56">
        <f t="shared" si="119"/>
        <v>0</v>
      </c>
      <c r="H199" s="56">
        <f t="shared" ref="H199:N199" si="138">SUM(H200:H201)</f>
        <v>0</v>
      </c>
      <c r="I199" s="56">
        <f t="shared" si="138"/>
        <v>0</v>
      </c>
      <c r="J199" s="56">
        <f t="shared" si="138"/>
        <v>0</v>
      </c>
      <c r="K199" s="56">
        <f t="shared" si="138"/>
        <v>0</v>
      </c>
      <c r="L199" s="56">
        <f t="shared" si="138"/>
        <v>0</v>
      </c>
      <c r="M199" s="56">
        <f t="shared" si="138"/>
        <v>0</v>
      </c>
      <c r="N199" s="56">
        <f t="shared" si="138"/>
        <v>0</v>
      </c>
      <c r="O199" s="57">
        <f t="shared" ref="O199" si="139">SUM(O200:O201)</f>
        <v>0</v>
      </c>
      <c r="P199" s="65" t="s">
        <v>74</v>
      </c>
      <c r="Q199" s="65" t="s">
        <v>73</v>
      </c>
      <c r="R199" s="65" t="s">
        <v>48</v>
      </c>
      <c r="S199" s="65">
        <v>70.599999999999994</v>
      </c>
      <c r="T199" s="65">
        <v>70.599999999999994</v>
      </c>
      <c r="U199" s="65">
        <v>70.3</v>
      </c>
      <c r="V199" s="65">
        <v>70.599999999999994</v>
      </c>
      <c r="W199" s="65">
        <v>71.3</v>
      </c>
      <c r="X199" s="65">
        <v>71.3</v>
      </c>
      <c r="Y199" s="65">
        <v>71.3</v>
      </c>
      <c r="Z199" s="65">
        <v>71.3</v>
      </c>
    </row>
    <row r="200" spans="1:26" s="17" customFormat="1" ht="56.25" hidden="1">
      <c r="A200" s="68"/>
      <c r="B200" s="71"/>
      <c r="C200" s="68"/>
      <c r="D200" s="68"/>
      <c r="E200" s="71"/>
      <c r="F200" s="47" t="s">
        <v>60</v>
      </c>
      <c r="G200" s="56">
        <f t="shared" si="119"/>
        <v>0</v>
      </c>
      <c r="H200" s="56">
        <f>SUM(H203)</f>
        <v>0</v>
      </c>
      <c r="I200" s="56">
        <f t="shared" ref="I200:N200" si="140">SUM(I203)</f>
        <v>0</v>
      </c>
      <c r="J200" s="56">
        <f t="shared" si="140"/>
        <v>0</v>
      </c>
      <c r="K200" s="56">
        <f t="shared" si="140"/>
        <v>0</v>
      </c>
      <c r="L200" s="56">
        <f t="shared" si="140"/>
        <v>0</v>
      </c>
      <c r="M200" s="56">
        <f t="shared" si="140"/>
        <v>0</v>
      </c>
      <c r="N200" s="56">
        <f t="shared" si="140"/>
        <v>0</v>
      </c>
      <c r="O200" s="57">
        <f t="shared" ref="O200" si="141">SUM(O203)</f>
        <v>0</v>
      </c>
      <c r="P200" s="68"/>
      <c r="Q200" s="68"/>
      <c r="R200" s="68"/>
      <c r="S200" s="68"/>
      <c r="T200" s="68"/>
      <c r="U200" s="68"/>
      <c r="V200" s="68"/>
      <c r="W200" s="68"/>
      <c r="X200" s="68"/>
      <c r="Y200" s="68"/>
      <c r="Z200" s="68"/>
    </row>
    <row r="201" spans="1:26" s="17" customFormat="1" ht="33.6" hidden="1" customHeight="1">
      <c r="A201" s="69"/>
      <c r="B201" s="72"/>
      <c r="C201" s="69"/>
      <c r="D201" s="69"/>
      <c r="E201" s="72"/>
      <c r="F201" s="47" t="s">
        <v>61</v>
      </c>
      <c r="G201" s="56">
        <f t="shared" si="119"/>
        <v>0</v>
      </c>
      <c r="H201" s="56">
        <f t="shared" ref="H201:N201" si="142">SUM(H204)</f>
        <v>0</v>
      </c>
      <c r="I201" s="56">
        <f t="shared" si="142"/>
        <v>0</v>
      </c>
      <c r="J201" s="56">
        <f t="shared" si="142"/>
        <v>0</v>
      </c>
      <c r="K201" s="56">
        <f t="shared" si="142"/>
        <v>0</v>
      </c>
      <c r="L201" s="56">
        <f t="shared" si="142"/>
        <v>0</v>
      </c>
      <c r="M201" s="56">
        <f t="shared" si="142"/>
        <v>0</v>
      </c>
      <c r="N201" s="56">
        <f t="shared" si="142"/>
        <v>0</v>
      </c>
      <c r="O201" s="57">
        <f t="shared" ref="O201" si="143">SUM(O204)</f>
        <v>0</v>
      </c>
      <c r="P201" s="69"/>
      <c r="Q201" s="69"/>
      <c r="R201" s="69"/>
      <c r="S201" s="69"/>
      <c r="T201" s="69"/>
      <c r="U201" s="69"/>
      <c r="V201" s="69"/>
      <c r="W201" s="69"/>
      <c r="X201" s="69"/>
      <c r="Y201" s="69"/>
      <c r="Z201" s="69"/>
    </row>
    <row r="202" spans="1:26" s="17" customFormat="1" ht="27" hidden="1" customHeight="1">
      <c r="A202" s="65">
        <v>59</v>
      </c>
      <c r="B202" s="65" t="s">
        <v>48</v>
      </c>
      <c r="C202" s="65" t="s">
        <v>48</v>
      </c>
      <c r="D202" s="65" t="s">
        <v>48</v>
      </c>
      <c r="E202" s="65" t="s">
        <v>48</v>
      </c>
      <c r="F202" s="58" t="s">
        <v>48</v>
      </c>
      <c r="G202" s="58" t="s">
        <v>48</v>
      </c>
      <c r="H202" s="58" t="s">
        <v>48</v>
      </c>
      <c r="I202" s="58" t="s">
        <v>48</v>
      </c>
      <c r="J202" s="58" t="s">
        <v>48</v>
      </c>
      <c r="K202" s="58" t="s">
        <v>48</v>
      </c>
      <c r="L202" s="58" t="s">
        <v>48</v>
      </c>
      <c r="M202" s="58" t="s">
        <v>48</v>
      </c>
      <c r="N202" s="58" t="s">
        <v>48</v>
      </c>
      <c r="O202" s="59" t="s">
        <v>48</v>
      </c>
      <c r="P202" s="65" t="s">
        <v>48</v>
      </c>
      <c r="Q202" s="65" t="s">
        <v>48</v>
      </c>
      <c r="R202" s="65" t="s">
        <v>48</v>
      </c>
      <c r="S202" s="65" t="s">
        <v>48</v>
      </c>
      <c r="T202" s="65" t="s">
        <v>48</v>
      </c>
      <c r="U202" s="65" t="s">
        <v>48</v>
      </c>
      <c r="V202" s="65" t="s">
        <v>48</v>
      </c>
      <c r="W202" s="65" t="s">
        <v>48</v>
      </c>
      <c r="X202" s="65" t="s">
        <v>48</v>
      </c>
      <c r="Y202" s="65" t="s">
        <v>48</v>
      </c>
      <c r="Z202" s="65" t="s">
        <v>48</v>
      </c>
    </row>
    <row r="203" spans="1:26" s="17" customFormat="1" ht="46.9" hidden="1" customHeight="1">
      <c r="A203" s="68"/>
      <c r="B203" s="68"/>
      <c r="C203" s="68"/>
      <c r="D203" s="68"/>
      <c r="E203" s="68"/>
      <c r="F203" s="58" t="s">
        <v>48</v>
      </c>
      <c r="G203" s="58" t="s">
        <v>48</v>
      </c>
      <c r="H203" s="58" t="s">
        <v>48</v>
      </c>
      <c r="I203" s="58" t="s">
        <v>48</v>
      </c>
      <c r="J203" s="58" t="s">
        <v>48</v>
      </c>
      <c r="K203" s="58" t="s">
        <v>48</v>
      </c>
      <c r="L203" s="58" t="s">
        <v>48</v>
      </c>
      <c r="M203" s="58" t="s">
        <v>48</v>
      </c>
      <c r="N203" s="58" t="s">
        <v>48</v>
      </c>
      <c r="O203" s="59" t="s">
        <v>48</v>
      </c>
      <c r="P203" s="66"/>
      <c r="Q203" s="66"/>
      <c r="R203" s="66"/>
      <c r="S203" s="66"/>
      <c r="T203" s="66"/>
      <c r="U203" s="66"/>
      <c r="V203" s="66"/>
      <c r="W203" s="66"/>
      <c r="X203" s="66"/>
      <c r="Y203" s="66"/>
      <c r="Z203" s="66"/>
    </row>
    <row r="204" spans="1:26" s="17" customFormat="1" ht="45" hidden="1" customHeight="1">
      <c r="A204" s="69"/>
      <c r="B204" s="69"/>
      <c r="C204" s="69"/>
      <c r="D204" s="69"/>
      <c r="E204" s="69"/>
      <c r="F204" s="58" t="s">
        <v>48</v>
      </c>
      <c r="G204" s="58" t="s">
        <v>48</v>
      </c>
      <c r="H204" s="58" t="s">
        <v>48</v>
      </c>
      <c r="I204" s="58" t="s">
        <v>48</v>
      </c>
      <c r="J204" s="58" t="s">
        <v>48</v>
      </c>
      <c r="K204" s="58" t="s">
        <v>48</v>
      </c>
      <c r="L204" s="58" t="s">
        <v>48</v>
      </c>
      <c r="M204" s="58" t="s">
        <v>48</v>
      </c>
      <c r="N204" s="58" t="s">
        <v>48</v>
      </c>
      <c r="O204" s="59" t="s">
        <v>48</v>
      </c>
      <c r="P204" s="67"/>
      <c r="Q204" s="67"/>
      <c r="R204" s="67"/>
      <c r="S204" s="67"/>
      <c r="T204" s="67"/>
      <c r="U204" s="67"/>
      <c r="V204" s="67"/>
      <c r="W204" s="67"/>
      <c r="X204" s="67"/>
      <c r="Y204" s="67"/>
      <c r="Z204" s="67"/>
    </row>
    <row r="205" spans="1:26" s="17" customFormat="1" ht="14.45" hidden="1" customHeight="1">
      <c r="A205" s="65">
        <v>60</v>
      </c>
      <c r="B205" s="70" t="s">
        <v>10</v>
      </c>
      <c r="C205" s="65">
        <v>2020</v>
      </c>
      <c r="D205" s="65">
        <v>2027</v>
      </c>
      <c r="E205" s="70" t="s">
        <v>26</v>
      </c>
      <c r="F205" s="47" t="s">
        <v>49</v>
      </c>
      <c r="G205" s="56">
        <f t="shared" si="119"/>
        <v>0</v>
      </c>
      <c r="H205" s="56">
        <f t="shared" ref="H205:N205" si="144">SUM(H206:H207)</f>
        <v>0</v>
      </c>
      <c r="I205" s="56">
        <f t="shared" si="144"/>
        <v>0</v>
      </c>
      <c r="J205" s="56">
        <f t="shared" si="144"/>
        <v>0</v>
      </c>
      <c r="K205" s="56">
        <f t="shared" si="144"/>
        <v>0</v>
      </c>
      <c r="L205" s="56">
        <f t="shared" si="144"/>
        <v>0</v>
      </c>
      <c r="M205" s="56">
        <f t="shared" si="144"/>
        <v>0</v>
      </c>
      <c r="N205" s="56">
        <f t="shared" si="144"/>
        <v>0</v>
      </c>
      <c r="O205" s="57">
        <f t="shared" ref="O205" si="145">SUM(O206:O207)</f>
        <v>0</v>
      </c>
      <c r="P205" s="65" t="s">
        <v>72</v>
      </c>
      <c r="Q205" s="65" t="s">
        <v>54</v>
      </c>
      <c r="R205" s="65">
        <f>S205+T205+U205+V205+W205+X205+Z205</f>
        <v>0</v>
      </c>
      <c r="S205" s="65">
        <v>0</v>
      </c>
      <c r="T205" s="65">
        <v>0</v>
      </c>
      <c r="U205" s="65">
        <v>0</v>
      </c>
      <c r="V205" s="65">
        <v>0</v>
      </c>
      <c r="W205" s="65">
        <v>0</v>
      </c>
      <c r="X205" s="65">
        <v>0</v>
      </c>
      <c r="Y205" s="65">
        <v>0</v>
      </c>
      <c r="Z205" s="65">
        <v>0</v>
      </c>
    </row>
    <row r="206" spans="1:26" s="17" customFormat="1" ht="56.25" hidden="1">
      <c r="A206" s="68"/>
      <c r="B206" s="71"/>
      <c r="C206" s="68"/>
      <c r="D206" s="68"/>
      <c r="E206" s="71"/>
      <c r="F206" s="47" t="s">
        <v>60</v>
      </c>
      <c r="G206" s="56">
        <f t="shared" si="119"/>
        <v>0</v>
      </c>
      <c r="H206" s="56">
        <v>0</v>
      </c>
      <c r="I206" s="56">
        <v>0</v>
      </c>
      <c r="J206" s="56">
        <v>0</v>
      </c>
      <c r="K206" s="56">
        <v>0</v>
      </c>
      <c r="L206" s="56">
        <v>0</v>
      </c>
      <c r="M206" s="56">
        <v>0</v>
      </c>
      <c r="N206" s="56">
        <v>0</v>
      </c>
      <c r="O206" s="57">
        <v>0</v>
      </c>
      <c r="P206" s="68"/>
      <c r="Q206" s="68"/>
      <c r="R206" s="68"/>
      <c r="S206" s="68"/>
      <c r="T206" s="68"/>
      <c r="U206" s="68"/>
      <c r="V206" s="68"/>
      <c r="W206" s="68"/>
      <c r="X206" s="68"/>
      <c r="Y206" s="68"/>
      <c r="Z206" s="68"/>
    </row>
    <row r="207" spans="1:26" s="17" customFormat="1" ht="82.15" hidden="1" customHeight="1">
      <c r="A207" s="69"/>
      <c r="B207" s="72"/>
      <c r="C207" s="69"/>
      <c r="D207" s="69"/>
      <c r="E207" s="72"/>
      <c r="F207" s="47" t="s">
        <v>80</v>
      </c>
      <c r="G207" s="56">
        <f t="shared" si="119"/>
        <v>0</v>
      </c>
      <c r="H207" s="56">
        <v>0</v>
      </c>
      <c r="I207" s="56">
        <v>0</v>
      </c>
      <c r="J207" s="56">
        <v>0</v>
      </c>
      <c r="K207" s="56">
        <v>0</v>
      </c>
      <c r="L207" s="56">
        <v>0</v>
      </c>
      <c r="M207" s="56">
        <v>0</v>
      </c>
      <c r="N207" s="56">
        <v>0</v>
      </c>
      <c r="O207" s="57">
        <v>0</v>
      </c>
      <c r="P207" s="69"/>
      <c r="Q207" s="69"/>
      <c r="R207" s="69"/>
      <c r="S207" s="69"/>
      <c r="T207" s="69"/>
      <c r="U207" s="69"/>
      <c r="V207" s="69"/>
      <c r="W207" s="69"/>
      <c r="X207" s="69"/>
      <c r="Y207" s="69"/>
      <c r="Z207" s="69"/>
    </row>
    <row r="208" spans="1:26" s="17" customFormat="1" ht="14.45" hidden="1" customHeight="1">
      <c r="A208" s="65">
        <v>61</v>
      </c>
      <c r="B208" s="70" t="s">
        <v>11</v>
      </c>
      <c r="C208" s="65">
        <v>2020</v>
      </c>
      <c r="D208" s="65">
        <v>2027</v>
      </c>
      <c r="E208" s="70" t="s">
        <v>26</v>
      </c>
      <c r="F208" s="47" t="s">
        <v>49</v>
      </c>
      <c r="G208" s="56">
        <f t="shared" si="119"/>
        <v>4698173.1500000004</v>
      </c>
      <c r="H208" s="56">
        <f t="shared" ref="H208:N208" si="146">SUM(H209:H210)</f>
        <v>300000</v>
      </c>
      <c r="I208" s="56">
        <f t="shared" si="146"/>
        <v>0</v>
      </c>
      <c r="J208" s="56">
        <f t="shared" si="146"/>
        <v>2125000</v>
      </c>
      <c r="K208" s="56">
        <f t="shared" si="146"/>
        <v>671709</v>
      </c>
      <c r="L208" s="56">
        <f t="shared" si="146"/>
        <v>1601464.15</v>
      </c>
      <c r="M208" s="56">
        <f t="shared" si="146"/>
        <v>0</v>
      </c>
      <c r="N208" s="56">
        <f t="shared" si="146"/>
        <v>0</v>
      </c>
      <c r="O208" s="57">
        <f t="shared" ref="O208" si="147">SUM(O209:O210)</f>
        <v>0</v>
      </c>
      <c r="P208" s="65" t="s">
        <v>48</v>
      </c>
      <c r="Q208" s="65" t="s">
        <v>48</v>
      </c>
      <c r="R208" s="65" t="s">
        <v>48</v>
      </c>
      <c r="S208" s="65" t="s">
        <v>48</v>
      </c>
      <c r="T208" s="65" t="s">
        <v>48</v>
      </c>
      <c r="U208" s="65" t="s">
        <v>48</v>
      </c>
      <c r="V208" s="65" t="s">
        <v>48</v>
      </c>
      <c r="W208" s="65" t="s">
        <v>48</v>
      </c>
      <c r="X208" s="65" t="s">
        <v>48</v>
      </c>
      <c r="Y208" s="65" t="s">
        <v>48</v>
      </c>
      <c r="Z208" s="65"/>
    </row>
    <row r="209" spans="1:26" s="17" customFormat="1" ht="56.25" hidden="1">
      <c r="A209" s="68"/>
      <c r="B209" s="71"/>
      <c r="C209" s="68"/>
      <c r="D209" s="68"/>
      <c r="E209" s="71"/>
      <c r="F209" s="47" t="s">
        <v>60</v>
      </c>
      <c r="G209" s="56">
        <f t="shared" si="119"/>
        <v>1265146.4099999999</v>
      </c>
      <c r="H209" s="56">
        <f t="shared" ref="H209:N210" si="148">SUM(H212)</f>
        <v>300000</v>
      </c>
      <c r="I209" s="56">
        <f t="shared" si="148"/>
        <v>0</v>
      </c>
      <c r="J209" s="56">
        <f t="shared" si="148"/>
        <v>415000</v>
      </c>
      <c r="K209" s="56">
        <f t="shared" si="148"/>
        <v>390000</v>
      </c>
      <c r="L209" s="56">
        <f t="shared" si="148"/>
        <v>160146.41</v>
      </c>
      <c r="M209" s="56">
        <f t="shared" si="148"/>
        <v>0</v>
      </c>
      <c r="N209" s="56">
        <f t="shared" si="148"/>
        <v>0</v>
      </c>
      <c r="O209" s="57">
        <f t="shared" ref="O209" si="149">SUM(O212)</f>
        <v>0</v>
      </c>
      <c r="P209" s="68" t="s">
        <v>48</v>
      </c>
      <c r="Q209" s="68" t="s">
        <v>48</v>
      </c>
      <c r="R209" s="68" t="s">
        <v>48</v>
      </c>
      <c r="S209" s="68" t="s">
        <v>48</v>
      </c>
      <c r="T209" s="68" t="s">
        <v>48</v>
      </c>
      <c r="U209" s="68" t="s">
        <v>48</v>
      </c>
      <c r="V209" s="68" t="s">
        <v>48</v>
      </c>
      <c r="W209" s="68" t="s">
        <v>48</v>
      </c>
      <c r="X209" s="68" t="s">
        <v>48</v>
      </c>
      <c r="Y209" s="68" t="s">
        <v>48</v>
      </c>
      <c r="Z209" s="68"/>
    </row>
    <row r="210" spans="1:26" s="17" customFormat="1" ht="33.75" hidden="1">
      <c r="A210" s="69"/>
      <c r="B210" s="72"/>
      <c r="C210" s="69"/>
      <c r="D210" s="69"/>
      <c r="E210" s="72"/>
      <c r="F210" s="47" t="s">
        <v>61</v>
      </c>
      <c r="G210" s="56">
        <f t="shared" si="119"/>
        <v>3433026.74</v>
      </c>
      <c r="H210" s="56">
        <f t="shared" si="148"/>
        <v>0</v>
      </c>
      <c r="I210" s="56">
        <f t="shared" si="148"/>
        <v>0</v>
      </c>
      <c r="J210" s="56">
        <f t="shared" si="148"/>
        <v>1710000</v>
      </c>
      <c r="K210" s="56">
        <f t="shared" si="148"/>
        <v>281709</v>
      </c>
      <c r="L210" s="56">
        <f t="shared" si="148"/>
        <v>1441317.74</v>
      </c>
      <c r="M210" s="56">
        <f t="shared" si="148"/>
        <v>0</v>
      </c>
      <c r="N210" s="56">
        <f t="shared" si="148"/>
        <v>0</v>
      </c>
      <c r="O210" s="57">
        <f t="shared" ref="O210" si="150">SUM(O213)</f>
        <v>0</v>
      </c>
      <c r="P210" s="69" t="s">
        <v>48</v>
      </c>
      <c r="Q210" s="69" t="s">
        <v>48</v>
      </c>
      <c r="R210" s="69" t="s">
        <v>48</v>
      </c>
      <c r="S210" s="69" t="s">
        <v>48</v>
      </c>
      <c r="T210" s="69" t="s">
        <v>48</v>
      </c>
      <c r="U210" s="69" t="s">
        <v>48</v>
      </c>
      <c r="V210" s="69" t="s">
        <v>48</v>
      </c>
      <c r="W210" s="69" t="s">
        <v>48</v>
      </c>
      <c r="X210" s="69" t="s">
        <v>48</v>
      </c>
      <c r="Y210" s="69" t="s">
        <v>48</v>
      </c>
      <c r="Z210" s="69"/>
    </row>
    <row r="211" spans="1:26" s="17" customFormat="1" ht="14.45" hidden="1" customHeight="1">
      <c r="A211" s="65">
        <v>62</v>
      </c>
      <c r="B211" s="70" t="s">
        <v>12</v>
      </c>
      <c r="C211" s="65">
        <v>2020</v>
      </c>
      <c r="D211" s="65">
        <v>2027</v>
      </c>
      <c r="E211" s="70" t="s">
        <v>26</v>
      </c>
      <c r="F211" s="47" t="s">
        <v>49</v>
      </c>
      <c r="G211" s="56">
        <f t="shared" si="119"/>
        <v>4698173.1500000004</v>
      </c>
      <c r="H211" s="56">
        <f t="shared" ref="H211:N211" si="151">SUM(H212:H213)</f>
        <v>300000</v>
      </c>
      <c r="I211" s="56">
        <f t="shared" si="151"/>
        <v>0</v>
      </c>
      <c r="J211" s="56">
        <f t="shared" si="151"/>
        <v>2125000</v>
      </c>
      <c r="K211" s="56">
        <f t="shared" si="151"/>
        <v>671709</v>
      </c>
      <c r="L211" s="56">
        <f t="shared" si="151"/>
        <v>1601464.15</v>
      </c>
      <c r="M211" s="56">
        <f t="shared" si="151"/>
        <v>0</v>
      </c>
      <c r="N211" s="56">
        <f t="shared" si="151"/>
        <v>0</v>
      </c>
      <c r="O211" s="57">
        <f t="shared" ref="O211" si="152">SUM(O212:O213)</f>
        <v>0</v>
      </c>
      <c r="P211" s="65" t="s">
        <v>48</v>
      </c>
      <c r="Q211" s="65" t="s">
        <v>48</v>
      </c>
      <c r="R211" s="65" t="s">
        <v>48</v>
      </c>
      <c r="S211" s="65" t="s">
        <v>48</v>
      </c>
      <c r="T211" s="65" t="s">
        <v>48</v>
      </c>
      <c r="U211" s="65" t="s">
        <v>48</v>
      </c>
      <c r="V211" s="65" t="s">
        <v>48</v>
      </c>
      <c r="W211" s="65" t="s">
        <v>48</v>
      </c>
      <c r="X211" s="65" t="s">
        <v>48</v>
      </c>
      <c r="Y211" s="65" t="s">
        <v>48</v>
      </c>
      <c r="Z211" s="65"/>
    </row>
    <row r="212" spans="1:26" s="17" customFormat="1" ht="56.25" hidden="1">
      <c r="A212" s="68"/>
      <c r="B212" s="71"/>
      <c r="C212" s="68"/>
      <c r="D212" s="68"/>
      <c r="E212" s="71"/>
      <c r="F212" s="47" t="s">
        <v>60</v>
      </c>
      <c r="G212" s="56">
        <f t="shared" si="119"/>
        <v>1265146.4099999999</v>
      </c>
      <c r="H212" s="56">
        <f t="shared" ref="H212:N213" si="153">SUM(H215+H218+H221+H224+H227+H230)</f>
        <v>300000</v>
      </c>
      <c r="I212" s="56">
        <f>SUM(I215+I218+I221+I224+I227+I230)</f>
        <v>0</v>
      </c>
      <c r="J212" s="56">
        <f>SUM(J215+J218+J221+J224+J227+J230)</f>
        <v>415000</v>
      </c>
      <c r="K212" s="56">
        <f t="shared" si="153"/>
        <v>390000</v>
      </c>
      <c r="L212" s="56">
        <f t="shared" si="153"/>
        <v>160146.41</v>
      </c>
      <c r="M212" s="56">
        <f t="shared" si="153"/>
        <v>0</v>
      </c>
      <c r="N212" s="56">
        <f t="shared" si="153"/>
        <v>0</v>
      </c>
      <c r="O212" s="57">
        <f t="shared" ref="O212" si="154">SUM(O215+O218+O221+O224+O227+O230)</f>
        <v>0</v>
      </c>
      <c r="P212" s="68"/>
      <c r="Q212" s="68"/>
      <c r="R212" s="68"/>
      <c r="S212" s="68"/>
      <c r="T212" s="68"/>
      <c r="U212" s="68"/>
      <c r="V212" s="68"/>
      <c r="W212" s="68"/>
      <c r="X212" s="68"/>
      <c r="Y212" s="68"/>
      <c r="Z212" s="68"/>
    </row>
    <row r="213" spans="1:26" s="17" customFormat="1" ht="33.75" hidden="1">
      <c r="A213" s="69"/>
      <c r="B213" s="72"/>
      <c r="C213" s="69"/>
      <c r="D213" s="69"/>
      <c r="E213" s="72"/>
      <c r="F213" s="47" t="s">
        <v>61</v>
      </c>
      <c r="G213" s="56">
        <f t="shared" si="119"/>
        <v>3433026.74</v>
      </c>
      <c r="H213" s="56">
        <f t="shared" si="153"/>
        <v>0</v>
      </c>
      <c r="I213" s="56">
        <f t="shared" si="153"/>
        <v>0</v>
      </c>
      <c r="J213" s="56">
        <f t="shared" si="153"/>
        <v>1710000</v>
      </c>
      <c r="K213" s="56">
        <f t="shared" si="153"/>
        <v>281709</v>
      </c>
      <c r="L213" s="56">
        <f t="shared" si="153"/>
        <v>1441317.74</v>
      </c>
      <c r="M213" s="56">
        <f t="shared" si="153"/>
        <v>0</v>
      </c>
      <c r="N213" s="56">
        <f t="shared" si="153"/>
        <v>0</v>
      </c>
      <c r="O213" s="57">
        <f t="shared" ref="O213" si="155">SUM(O216+O219+O222+O225+O228+O231)</f>
        <v>0</v>
      </c>
      <c r="P213" s="69"/>
      <c r="Q213" s="69"/>
      <c r="R213" s="69"/>
      <c r="S213" s="69"/>
      <c r="T213" s="69"/>
      <c r="U213" s="69"/>
      <c r="V213" s="69"/>
      <c r="W213" s="69"/>
      <c r="X213" s="69"/>
      <c r="Y213" s="69"/>
      <c r="Z213" s="69"/>
    </row>
    <row r="214" spans="1:26" s="17" customFormat="1" ht="14.45" hidden="1" customHeight="1">
      <c r="A214" s="65">
        <v>63</v>
      </c>
      <c r="B214" s="70" t="s">
        <v>13</v>
      </c>
      <c r="C214" s="65">
        <v>2020</v>
      </c>
      <c r="D214" s="65">
        <v>2027</v>
      </c>
      <c r="E214" s="70" t="s">
        <v>26</v>
      </c>
      <c r="F214" s="47" t="s">
        <v>49</v>
      </c>
      <c r="G214" s="56">
        <f t="shared" si="119"/>
        <v>0</v>
      </c>
      <c r="H214" s="56">
        <f t="shared" ref="H214:M214" si="156">SUM(H215:H216)</f>
        <v>0</v>
      </c>
      <c r="I214" s="56">
        <f t="shared" si="156"/>
        <v>0</v>
      </c>
      <c r="J214" s="56">
        <f t="shared" si="156"/>
        <v>0</v>
      </c>
      <c r="K214" s="56">
        <f t="shared" si="156"/>
        <v>0</v>
      </c>
      <c r="L214" s="56">
        <f t="shared" si="156"/>
        <v>0</v>
      </c>
      <c r="M214" s="56">
        <f t="shared" si="156"/>
        <v>0</v>
      </c>
      <c r="N214" s="56">
        <f>SUM(N215:N216)</f>
        <v>0</v>
      </c>
      <c r="O214" s="57">
        <f>SUM(O215:O216)</f>
        <v>0</v>
      </c>
      <c r="P214" s="65" t="s">
        <v>0</v>
      </c>
      <c r="Q214" s="65" t="s">
        <v>73</v>
      </c>
      <c r="R214" s="65" t="s">
        <v>48</v>
      </c>
      <c r="S214" s="65">
        <v>0</v>
      </c>
      <c r="T214" s="65">
        <v>0</v>
      </c>
      <c r="U214" s="65">
        <v>100</v>
      </c>
      <c r="V214" s="65">
        <v>100</v>
      </c>
      <c r="W214" s="65">
        <v>100</v>
      </c>
      <c r="X214" s="65">
        <v>100</v>
      </c>
      <c r="Y214" s="65">
        <v>100</v>
      </c>
      <c r="Z214" s="65">
        <v>100</v>
      </c>
    </row>
    <row r="215" spans="1:26" s="17" customFormat="1" ht="56.25" hidden="1">
      <c r="A215" s="68"/>
      <c r="B215" s="71"/>
      <c r="C215" s="68"/>
      <c r="D215" s="68"/>
      <c r="E215" s="71"/>
      <c r="F215" s="47" t="s">
        <v>60</v>
      </c>
      <c r="G215" s="56">
        <f t="shared" si="119"/>
        <v>0</v>
      </c>
      <c r="H215" s="56">
        <v>0</v>
      </c>
      <c r="I215" s="56">
        <v>0</v>
      </c>
      <c r="J215" s="56">
        <v>0</v>
      </c>
      <c r="K215" s="56">
        <v>0</v>
      </c>
      <c r="L215" s="56">
        <v>0</v>
      </c>
      <c r="M215" s="56">
        <v>0</v>
      </c>
      <c r="N215" s="56">
        <v>0</v>
      </c>
      <c r="O215" s="57">
        <v>0</v>
      </c>
      <c r="P215" s="68"/>
      <c r="Q215" s="68"/>
      <c r="R215" s="68"/>
      <c r="S215" s="68"/>
      <c r="T215" s="68"/>
      <c r="U215" s="68"/>
      <c r="V215" s="68"/>
      <c r="W215" s="68"/>
      <c r="X215" s="68"/>
      <c r="Y215" s="68"/>
      <c r="Z215" s="68"/>
    </row>
    <row r="216" spans="1:26" s="17" customFormat="1" ht="33.75" hidden="1">
      <c r="A216" s="69"/>
      <c r="B216" s="72"/>
      <c r="C216" s="69"/>
      <c r="D216" s="69"/>
      <c r="E216" s="72"/>
      <c r="F216" s="47" t="s">
        <v>61</v>
      </c>
      <c r="G216" s="56">
        <f t="shared" si="119"/>
        <v>0</v>
      </c>
      <c r="H216" s="56">
        <v>0</v>
      </c>
      <c r="I216" s="56">
        <v>0</v>
      </c>
      <c r="J216" s="56">
        <v>0</v>
      </c>
      <c r="K216" s="56">
        <v>0</v>
      </c>
      <c r="L216" s="56">
        <v>0</v>
      </c>
      <c r="M216" s="56">
        <v>0</v>
      </c>
      <c r="N216" s="56">
        <v>0</v>
      </c>
      <c r="O216" s="57">
        <v>0</v>
      </c>
      <c r="P216" s="69"/>
      <c r="Q216" s="69"/>
      <c r="R216" s="69"/>
      <c r="S216" s="69"/>
      <c r="T216" s="69"/>
      <c r="U216" s="69"/>
      <c r="V216" s="69"/>
      <c r="W216" s="69"/>
      <c r="X216" s="69"/>
      <c r="Y216" s="69"/>
      <c r="Z216" s="69"/>
    </row>
    <row r="217" spans="1:26" s="17" customFormat="1" ht="30" hidden="1" customHeight="1">
      <c r="A217" s="65">
        <v>64</v>
      </c>
      <c r="B217" s="70" t="s">
        <v>14</v>
      </c>
      <c r="C217" s="65">
        <v>2020</v>
      </c>
      <c r="D217" s="65">
        <v>2027</v>
      </c>
      <c r="E217" s="70" t="s">
        <v>26</v>
      </c>
      <c r="F217" s="47" t="s">
        <v>49</v>
      </c>
      <c r="G217" s="56">
        <f t="shared" si="119"/>
        <v>0</v>
      </c>
      <c r="H217" s="56">
        <f t="shared" ref="H217:N217" si="157">SUM(H218:H219)</f>
        <v>0</v>
      </c>
      <c r="I217" s="56">
        <f t="shared" si="157"/>
        <v>0</v>
      </c>
      <c r="J217" s="56">
        <f t="shared" si="157"/>
        <v>0</v>
      </c>
      <c r="K217" s="56">
        <f t="shared" si="157"/>
        <v>0</v>
      </c>
      <c r="L217" s="56">
        <f t="shared" si="157"/>
        <v>0</v>
      </c>
      <c r="M217" s="56">
        <f t="shared" si="157"/>
        <v>0</v>
      </c>
      <c r="N217" s="56">
        <f t="shared" si="157"/>
        <v>0</v>
      </c>
      <c r="O217" s="57">
        <f t="shared" ref="O217" si="158">SUM(O218:O219)</f>
        <v>0</v>
      </c>
      <c r="P217" s="65" t="s">
        <v>87</v>
      </c>
      <c r="Q217" s="65" t="s">
        <v>88</v>
      </c>
      <c r="R217" s="65">
        <f>SUM(S217:Z217)</f>
        <v>4</v>
      </c>
      <c r="S217" s="65">
        <v>0</v>
      </c>
      <c r="T217" s="65">
        <v>0</v>
      </c>
      <c r="U217" s="65">
        <v>1</v>
      </c>
      <c r="V217" s="65">
        <v>1</v>
      </c>
      <c r="W217" s="65">
        <v>0</v>
      </c>
      <c r="X217" s="65">
        <v>1</v>
      </c>
      <c r="Y217" s="65">
        <v>1</v>
      </c>
      <c r="Z217" s="65">
        <v>0</v>
      </c>
    </row>
    <row r="218" spans="1:26" s="17" customFormat="1" ht="56.25" hidden="1">
      <c r="A218" s="68"/>
      <c r="B218" s="71"/>
      <c r="C218" s="68"/>
      <c r="D218" s="68"/>
      <c r="E218" s="71"/>
      <c r="F218" s="47" t="s">
        <v>60</v>
      </c>
      <c r="G218" s="56">
        <f t="shared" si="119"/>
        <v>0</v>
      </c>
      <c r="H218" s="56">
        <v>0</v>
      </c>
      <c r="I218" s="56">
        <v>0</v>
      </c>
      <c r="J218" s="56">
        <v>0</v>
      </c>
      <c r="K218" s="56">
        <v>0</v>
      </c>
      <c r="L218" s="56">
        <v>0</v>
      </c>
      <c r="M218" s="56">
        <v>0</v>
      </c>
      <c r="N218" s="56">
        <v>0</v>
      </c>
      <c r="O218" s="57">
        <v>0</v>
      </c>
      <c r="P218" s="68"/>
      <c r="Q218" s="68"/>
      <c r="R218" s="68"/>
      <c r="S218" s="68"/>
      <c r="T218" s="68"/>
      <c r="U218" s="68"/>
      <c r="V218" s="68"/>
      <c r="W218" s="68"/>
      <c r="X218" s="68"/>
      <c r="Y218" s="68"/>
      <c r="Z218" s="68"/>
    </row>
    <row r="219" spans="1:26" s="17" customFormat="1" ht="33.75" hidden="1">
      <c r="A219" s="69"/>
      <c r="B219" s="72"/>
      <c r="C219" s="69"/>
      <c r="D219" s="69"/>
      <c r="E219" s="72"/>
      <c r="F219" s="47" t="s">
        <v>61</v>
      </c>
      <c r="G219" s="56">
        <f t="shared" si="119"/>
        <v>0</v>
      </c>
      <c r="H219" s="56">
        <v>0</v>
      </c>
      <c r="I219" s="56">
        <v>0</v>
      </c>
      <c r="J219" s="56">
        <v>0</v>
      </c>
      <c r="K219" s="56">
        <v>0</v>
      </c>
      <c r="L219" s="56">
        <v>0</v>
      </c>
      <c r="M219" s="56">
        <v>0</v>
      </c>
      <c r="N219" s="56">
        <v>0</v>
      </c>
      <c r="O219" s="57">
        <v>0</v>
      </c>
      <c r="P219" s="69"/>
      <c r="Q219" s="69"/>
      <c r="R219" s="69"/>
      <c r="S219" s="69"/>
      <c r="T219" s="69"/>
      <c r="U219" s="69"/>
      <c r="V219" s="69"/>
      <c r="W219" s="69"/>
      <c r="X219" s="69"/>
      <c r="Y219" s="69"/>
      <c r="Z219" s="69"/>
    </row>
    <row r="220" spans="1:26" s="17" customFormat="1" ht="14.45" hidden="1" customHeight="1">
      <c r="A220" s="65">
        <v>65</v>
      </c>
      <c r="B220" s="70" t="s">
        <v>15</v>
      </c>
      <c r="C220" s="65">
        <v>2020</v>
      </c>
      <c r="D220" s="65">
        <v>2027</v>
      </c>
      <c r="E220" s="70" t="s">
        <v>26</v>
      </c>
      <c r="F220" s="47" t="s">
        <v>49</v>
      </c>
      <c r="G220" s="56">
        <f t="shared" si="119"/>
        <v>0</v>
      </c>
      <c r="H220" s="56">
        <f t="shared" ref="H220:N220" si="159">SUM(H221:H222)</f>
        <v>0</v>
      </c>
      <c r="I220" s="56">
        <f t="shared" si="159"/>
        <v>0</v>
      </c>
      <c r="J220" s="56">
        <f t="shared" si="159"/>
        <v>0</v>
      </c>
      <c r="K220" s="56">
        <f t="shared" si="159"/>
        <v>0</v>
      </c>
      <c r="L220" s="56">
        <f t="shared" si="159"/>
        <v>0</v>
      </c>
      <c r="M220" s="56">
        <f t="shared" si="159"/>
        <v>0</v>
      </c>
      <c r="N220" s="56">
        <f t="shared" si="159"/>
        <v>0</v>
      </c>
      <c r="O220" s="57">
        <f t="shared" ref="O220" si="160">SUM(O221:O222)</f>
        <v>0</v>
      </c>
      <c r="P220" s="65" t="s">
        <v>1</v>
      </c>
      <c r="Q220" s="65" t="s">
        <v>88</v>
      </c>
      <c r="R220" s="65">
        <f>SUM(S220:Z220)</f>
        <v>0</v>
      </c>
      <c r="S220" s="65">
        <v>0</v>
      </c>
      <c r="T220" s="65">
        <v>0</v>
      </c>
      <c r="U220" s="65">
        <v>0</v>
      </c>
      <c r="V220" s="65">
        <v>0</v>
      </c>
      <c r="W220" s="65">
        <v>0</v>
      </c>
      <c r="X220" s="65">
        <v>0</v>
      </c>
      <c r="Y220" s="65">
        <v>0</v>
      </c>
      <c r="Z220" s="65">
        <v>0</v>
      </c>
    </row>
    <row r="221" spans="1:26" s="17" customFormat="1" ht="56.25" hidden="1">
      <c r="A221" s="68"/>
      <c r="B221" s="71"/>
      <c r="C221" s="68"/>
      <c r="D221" s="68"/>
      <c r="E221" s="71"/>
      <c r="F221" s="47" t="s">
        <v>60</v>
      </c>
      <c r="G221" s="56">
        <f t="shared" si="119"/>
        <v>0</v>
      </c>
      <c r="H221" s="56">
        <v>0</v>
      </c>
      <c r="I221" s="56">
        <v>0</v>
      </c>
      <c r="J221" s="56">
        <v>0</v>
      </c>
      <c r="K221" s="56">
        <v>0</v>
      </c>
      <c r="L221" s="56">
        <v>0</v>
      </c>
      <c r="M221" s="56">
        <v>0</v>
      </c>
      <c r="N221" s="56">
        <v>0</v>
      </c>
      <c r="O221" s="57">
        <v>0</v>
      </c>
      <c r="P221" s="68"/>
      <c r="Q221" s="68"/>
      <c r="R221" s="68"/>
      <c r="S221" s="68"/>
      <c r="T221" s="68"/>
      <c r="U221" s="68"/>
      <c r="V221" s="68"/>
      <c r="W221" s="68"/>
      <c r="X221" s="68"/>
      <c r="Y221" s="68"/>
      <c r="Z221" s="68"/>
    </row>
    <row r="222" spans="1:26" s="17" customFormat="1" ht="33.75" hidden="1">
      <c r="A222" s="69"/>
      <c r="B222" s="72"/>
      <c r="C222" s="69"/>
      <c r="D222" s="69"/>
      <c r="E222" s="72"/>
      <c r="F222" s="47" t="s">
        <v>61</v>
      </c>
      <c r="G222" s="56">
        <f t="shared" si="119"/>
        <v>0</v>
      </c>
      <c r="H222" s="56">
        <v>0</v>
      </c>
      <c r="I222" s="56">
        <v>0</v>
      </c>
      <c r="J222" s="56">
        <v>0</v>
      </c>
      <c r="K222" s="56">
        <v>0</v>
      </c>
      <c r="L222" s="56">
        <v>0</v>
      </c>
      <c r="M222" s="56">
        <v>0</v>
      </c>
      <c r="N222" s="56">
        <v>0</v>
      </c>
      <c r="O222" s="57">
        <v>0</v>
      </c>
      <c r="P222" s="69"/>
      <c r="Q222" s="69"/>
      <c r="R222" s="69"/>
      <c r="S222" s="69"/>
      <c r="T222" s="69"/>
      <c r="U222" s="69"/>
      <c r="V222" s="69"/>
      <c r="W222" s="69"/>
      <c r="X222" s="69"/>
      <c r="Y222" s="69"/>
      <c r="Z222" s="69"/>
    </row>
    <row r="223" spans="1:26" s="17" customFormat="1" ht="14.45" hidden="1" customHeight="1">
      <c r="A223" s="65">
        <v>66</v>
      </c>
      <c r="B223" s="70" t="s">
        <v>16</v>
      </c>
      <c r="C223" s="65">
        <v>2020</v>
      </c>
      <c r="D223" s="65">
        <v>2027</v>
      </c>
      <c r="E223" s="70" t="s">
        <v>26</v>
      </c>
      <c r="F223" s="47" t="s">
        <v>49</v>
      </c>
      <c r="G223" s="56">
        <f t="shared" si="119"/>
        <v>325000</v>
      </c>
      <c r="H223" s="56">
        <f t="shared" ref="H223:N223" si="161">SUM(H224:H225)</f>
        <v>0</v>
      </c>
      <c r="I223" s="56">
        <f t="shared" si="161"/>
        <v>0</v>
      </c>
      <c r="J223" s="56">
        <f t="shared" si="161"/>
        <v>225000</v>
      </c>
      <c r="K223" s="56">
        <f t="shared" si="161"/>
        <v>100000</v>
      </c>
      <c r="L223" s="56">
        <f t="shared" si="161"/>
        <v>0</v>
      </c>
      <c r="M223" s="56">
        <f t="shared" si="161"/>
        <v>0</v>
      </c>
      <c r="N223" s="56">
        <f t="shared" si="161"/>
        <v>0</v>
      </c>
      <c r="O223" s="57">
        <f t="shared" ref="O223" si="162">SUM(O224:O225)</f>
        <v>0</v>
      </c>
      <c r="P223" s="65" t="s">
        <v>1</v>
      </c>
      <c r="Q223" s="88" t="s">
        <v>88</v>
      </c>
      <c r="R223" s="88">
        <f>SUM(S223:Z223)</f>
        <v>5</v>
      </c>
      <c r="S223" s="88">
        <v>0</v>
      </c>
      <c r="T223" s="88">
        <v>2</v>
      </c>
      <c r="U223" s="88">
        <v>1</v>
      </c>
      <c r="V223" s="88">
        <v>1</v>
      </c>
      <c r="W223" s="88">
        <v>0</v>
      </c>
      <c r="X223" s="88">
        <v>0</v>
      </c>
      <c r="Y223" s="88">
        <v>1</v>
      </c>
      <c r="Z223" s="88">
        <v>0</v>
      </c>
    </row>
    <row r="224" spans="1:26" s="17" customFormat="1" ht="56.25" hidden="1">
      <c r="A224" s="68"/>
      <c r="B224" s="71"/>
      <c r="C224" s="68"/>
      <c r="D224" s="68"/>
      <c r="E224" s="71"/>
      <c r="F224" s="47" t="s">
        <v>60</v>
      </c>
      <c r="G224" s="56">
        <f t="shared" si="119"/>
        <v>325000</v>
      </c>
      <c r="H224" s="56">
        <v>0</v>
      </c>
      <c r="I224" s="56">
        <v>0</v>
      </c>
      <c r="J224" s="56">
        <v>225000</v>
      </c>
      <c r="K224" s="56">
        <v>100000</v>
      </c>
      <c r="L224" s="56">
        <v>0</v>
      </c>
      <c r="M224" s="56">
        <v>0</v>
      </c>
      <c r="N224" s="56">
        <v>0</v>
      </c>
      <c r="O224" s="57">
        <v>0</v>
      </c>
      <c r="P224" s="68"/>
      <c r="Q224" s="89"/>
      <c r="R224" s="89"/>
      <c r="S224" s="89"/>
      <c r="T224" s="89"/>
      <c r="U224" s="89"/>
      <c r="V224" s="89"/>
      <c r="W224" s="89"/>
      <c r="X224" s="89"/>
      <c r="Y224" s="89"/>
      <c r="Z224" s="89"/>
    </row>
    <row r="225" spans="1:26" s="17" customFormat="1" ht="33.75" hidden="1">
      <c r="A225" s="69"/>
      <c r="B225" s="72"/>
      <c r="C225" s="69"/>
      <c r="D225" s="69"/>
      <c r="E225" s="72"/>
      <c r="F225" s="47" t="s">
        <v>61</v>
      </c>
      <c r="G225" s="56">
        <f t="shared" si="119"/>
        <v>0</v>
      </c>
      <c r="H225" s="56">
        <v>0</v>
      </c>
      <c r="I225" s="56">
        <v>0</v>
      </c>
      <c r="J225" s="56">
        <v>0</v>
      </c>
      <c r="K225" s="56">
        <v>0</v>
      </c>
      <c r="L225" s="56">
        <v>0</v>
      </c>
      <c r="M225" s="56">
        <v>0</v>
      </c>
      <c r="N225" s="56">
        <v>0</v>
      </c>
      <c r="O225" s="57">
        <v>0</v>
      </c>
      <c r="P225" s="69"/>
      <c r="Q225" s="90"/>
      <c r="R225" s="90"/>
      <c r="S225" s="90"/>
      <c r="T225" s="90"/>
      <c r="U225" s="90"/>
      <c r="V225" s="90"/>
      <c r="W225" s="90"/>
      <c r="X225" s="90"/>
      <c r="Y225" s="90"/>
      <c r="Z225" s="90"/>
    </row>
    <row r="226" spans="1:26" s="17" customFormat="1" ht="14.45" hidden="1" customHeight="1">
      <c r="A226" s="65">
        <v>67</v>
      </c>
      <c r="B226" s="70" t="s">
        <v>17</v>
      </c>
      <c r="C226" s="65">
        <v>2020</v>
      </c>
      <c r="D226" s="65">
        <v>2027</v>
      </c>
      <c r="E226" s="70" t="s">
        <v>26</v>
      </c>
      <c r="F226" s="47" t="s">
        <v>49</v>
      </c>
      <c r="G226" s="56">
        <f t="shared" si="119"/>
        <v>3615000</v>
      </c>
      <c r="H226" s="56">
        <f t="shared" ref="H226" si="163">SUM(H227:H228)</f>
        <v>300000</v>
      </c>
      <c r="I226" s="56">
        <f>I227+I228</f>
        <v>0</v>
      </c>
      <c r="J226" s="56">
        <f t="shared" ref="J226:N226" si="164">J227+J228</f>
        <v>1900000</v>
      </c>
      <c r="K226" s="56">
        <f t="shared" si="164"/>
        <v>200000</v>
      </c>
      <c r="L226" s="56">
        <f t="shared" si="164"/>
        <v>1215000</v>
      </c>
      <c r="M226" s="56">
        <f t="shared" si="164"/>
        <v>0</v>
      </c>
      <c r="N226" s="56">
        <f t="shared" si="164"/>
        <v>0</v>
      </c>
      <c r="O226" s="57">
        <f t="shared" ref="O226" si="165">O227+O228</f>
        <v>0</v>
      </c>
      <c r="P226" s="65" t="s">
        <v>337</v>
      </c>
      <c r="Q226" s="88" t="s">
        <v>88</v>
      </c>
      <c r="R226" s="88">
        <v>4</v>
      </c>
      <c r="S226" s="88" t="s">
        <v>48</v>
      </c>
      <c r="T226" s="88">
        <v>0</v>
      </c>
      <c r="U226" s="88">
        <v>1</v>
      </c>
      <c r="V226" s="88">
        <v>1</v>
      </c>
      <c r="W226" s="88">
        <v>0</v>
      </c>
      <c r="X226" s="88">
        <v>1</v>
      </c>
      <c r="Y226" s="88">
        <v>1</v>
      </c>
      <c r="Z226" s="88">
        <v>0</v>
      </c>
    </row>
    <row r="227" spans="1:26" s="17" customFormat="1" ht="56.25" hidden="1">
      <c r="A227" s="68"/>
      <c r="B227" s="71"/>
      <c r="C227" s="68"/>
      <c r="D227" s="68"/>
      <c r="E227" s="71"/>
      <c r="F227" s="47" t="s">
        <v>60</v>
      </c>
      <c r="G227" s="56">
        <f t="shared" si="119"/>
        <v>690000</v>
      </c>
      <c r="H227" s="56">
        <v>300000</v>
      </c>
      <c r="I227" s="56">
        <v>0</v>
      </c>
      <c r="J227" s="56">
        <v>190000</v>
      </c>
      <c r="K227" s="56">
        <v>200000</v>
      </c>
      <c r="L227" s="56">
        <v>0</v>
      </c>
      <c r="M227" s="56">
        <v>0</v>
      </c>
      <c r="N227" s="56">
        <v>0</v>
      </c>
      <c r="O227" s="57">
        <v>0</v>
      </c>
      <c r="P227" s="68"/>
      <c r="Q227" s="89"/>
      <c r="R227" s="89"/>
      <c r="S227" s="89"/>
      <c r="T227" s="89"/>
      <c r="U227" s="89"/>
      <c r="V227" s="89"/>
      <c r="W227" s="89"/>
      <c r="X227" s="89"/>
      <c r="Y227" s="89"/>
      <c r="Z227" s="89"/>
    </row>
    <row r="228" spans="1:26" s="17" customFormat="1" ht="33.75" hidden="1">
      <c r="A228" s="69"/>
      <c r="B228" s="72"/>
      <c r="C228" s="69"/>
      <c r="D228" s="69"/>
      <c r="E228" s="72"/>
      <c r="F228" s="47" t="s">
        <v>61</v>
      </c>
      <c r="G228" s="56">
        <f t="shared" si="119"/>
        <v>2925000</v>
      </c>
      <c r="H228" s="56">
        <v>0</v>
      </c>
      <c r="I228" s="56">
        <v>0</v>
      </c>
      <c r="J228" s="56">
        <v>1710000</v>
      </c>
      <c r="K228" s="56">
        <v>0</v>
      </c>
      <c r="L228" s="56">
        <v>1215000</v>
      </c>
      <c r="M228" s="56">
        <v>0</v>
      </c>
      <c r="N228" s="56">
        <v>0</v>
      </c>
      <c r="O228" s="57">
        <v>0</v>
      </c>
      <c r="P228" s="69"/>
      <c r="Q228" s="90"/>
      <c r="R228" s="90"/>
      <c r="S228" s="90"/>
      <c r="T228" s="90"/>
      <c r="U228" s="90"/>
      <c r="V228" s="90"/>
      <c r="W228" s="90"/>
      <c r="X228" s="90"/>
      <c r="Y228" s="90"/>
      <c r="Z228" s="90"/>
    </row>
    <row r="229" spans="1:26" s="17" customFormat="1" ht="14.45" hidden="1" customHeight="1">
      <c r="A229" s="65">
        <v>68</v>
      </c>
      <c r="B229" s="70" t="s">
        <v>18</v>
      </c>
      <c r="C229" s="65">
        <v>2020</v>
      </c>
      <c r="D229" s="65">
        <v>2027</v>
      </c>
      <c r="E229" s="70" t="s">
        <v>26</v>
      </c>
      <c r="F229" s="47" t="s">
        <v>49</v>
      </c>
      <c r="G229" s="56">
        <f t="shared" si="119"/>
        <v>758173.15</v>
      </c>
      <c r="H229" s="56">
        <f t="shared" ref="H229:N229" si="166">SUM(H230:H231)</f>
        <v>0</v>
      </c>
      <c r="I229" s="56">
        <f t="shared" si="166"/>
        <v>0</v>
      </c>
      <c r="J229" s="56">
        <f t="shared" si="166"/>
        <v>0</v>
      </c>
      <c r="K229" s="56">
        <f t="shared" si="166"/>
        <v>371709</v>
      </c>
      <c r="L229" s="56">
        <f t="shared" si="166"/>
        <v>386464.15</v>
      </c>
      <c r="M229" s="56">
        <f t="shared" si="166"/>
        <v>0</v>
      </c>
      <c r="N229" s="56">
        <f t="shared" si="166"/>
        <v>0</v>
      </c>
      <c r="O229" s="57">
        <f t="shared" ref="O229" si="167">SUM(O230:O231)</f>
        <v>0</v>
      </c>
      <c r="P229" s="65" t="s">
        <v>2</v>
      </c>
      <c r="Q229" s="88" t="s">
        <v>73</v>
      </c>
      <c r="R229" s="88" t="s">
        <v>48</v>
      </c>
      <c r="S229" s="88">
        <v>0</v>
      </c>
      <c r="T229" s="88">
        <v>40</v>
      </c>
      <c r="U229" s="88">
        <v>60</v>
      </c>
      <c r="V229" s="88">
        <v>80</v>
      </c>
      <c r="W229" s="88">
        <v>100</v>
      </c>
      <c r="X229" s="88">
        <v>100</v>
      </c>
      <c r="Y229" s="88">
        <v>100</v>
      </c>
      <c r="Z229" s="88">
        <v>100</v>
      </c>
    </row>
    <row r="230" spans="1:26" s="17" customFormat="1" ht="56.25" hidden="1">
      <c r="A230" s="68"/>
      <c r="B230" s="71"/>
      <c r="C230" s="68"/>
      <c r="D230" s="68"/>
      <c r="E230" s="71"/>
      <c r="F230" s="47" t="s">
        <v>60</v>
      </c>
      <c r="G230" s="56">
        <f t="shared" si="119"/>
        <v>250146.41</v>
      </c>
      <c r="H230" s="56">
        <v>0</v>
      </c>
      <c r="I230" s="56">
        <v>0</v>
      </c>
      <c r="J230" s="56">
        <v>0</v>
      </c>
      <c r="K230" s="56">
        <v>90000</v>
      </c>
      <c r="L230" s="56">
        <v>160146.41</v>
      </c>
      <c r="M230" s="56">
        <v>0</v>
      </c>
      <c r="N230" s="56">
        <v>0</v>
      </c>
      <c r="O230" s="57">
        <v>0</v>
      </c>
      <c r="P230" s="68"/>
      <c r="Q230" s="89"/>
      <c r="R230" s="89"/>
      <c r="S230" s="89"/>
      <c r="T230" s="89"/>
      <c r="U230" s="89"/>
      <c r="V230" s="89"/>
      <c r="W230" s="89"/>
      <c r="X230" s="89"/>
      <c r="Y230" s="89"/>
      <c r="Z230" s="89"/>
    </row>
    <row r="231" spans="1:26" s="17" customFormat="1" ht="33.75" hidden="1">
      <c r="A231" s="69"/>
      <c r="B231" s="72"/>
      <c r="C231" s="69"/>
      <c r="D231" s="69"/>
      <c r="E231" s="72"/>
      <c r="F231" s="47" t="s">
        <v>61</v>
      </c>
      <c r="G231" s="56">
        <f t="shared" si="119"/>
        <v>508026.74</v>
      </c>
      <c r="H231" s="56">
        <v>0</v>
      </c>
      <c r="I231" s="56">
        <v>0</v>
      </c>
      <c r="J231" s="56">
        <v>0</v>
      </c>
      <c r="K231" s="56">
        <v>281709</v>
      </c>
      <c r="L231" s="56">
        <v>226317.74</v>
      </c>
      <c r="M231" s="56">
        <v>0</v>
      </c>
      <c r="N231" s="56">
        <v>0</v>
      </c>
      <c r="O231" s="57">
        <v>0</v>
      </c>
      <c r="P231" s="69"/>
      <c r="Q231" s="90"/>
      <c r="R231" s="90"/>
      <c r="S231" s="90"/>
      <c r="T231" s="90"/>
      <c r="U231" s="90"/>
      <c r="V231" s="90"/>
      <c r="W231" s="90"/>
      <c r="X231" s="90"/>
      <c r="Y231" s="90"/>
      <c r="Z231" s="90"/>
    </row>
    <row r="232" spans="1:26" s="17" customFormat="1" ht="14.45" hidden="1" customHeight="1">
      <c r="A232" s="65">
        <v>69</v>
      </c>
      <c r="B232" s="70" t="s">
        <v>233</v>
      </c>
      <c r="C232" s="65">
        <v>2020</v>
      </c>
      <c r="D232" s="65">
        <v>2027</v>
      </c>
      <c r="E232" s="70" t="s">
        <v>26</v>
      </c>
      <c r="F232" s="47" t="s">
        <v>49</v>
      </c>
      <c r="G232" s="56">
        <f t="shared" si="119"/>
        <v>526560780.86000001</v>
      </c>
      <c r="H232" s="56">
        <f>H233+H234</f>
        <v>84860678.919999987</v>
      </c>
      <c r="I232" s="56">
        <f t="shared" ref="I232:N232" si="168">I233+I234</f>
        <v>20157200</v>
      </c>
      <c r="J232" s="56">
        <f t="shared" si="168"/>
        <v>143751861.75</v>
      </c>
      <c r="K232" s="56">
        <f t="shared" si="168"/>
        <v>74915343.230000004</v>
      </c>
      <c r="L232" s="56">
        <f t="shared" si="168"/>
        <v>174204870.59999999</v>
      </c>
      <c r="M232" s="56">
        <f t="shared" si="168"/>
        <v>8689737.4299999997</v>
      </c>
      <c r="N232" s="56">
        <f t="shared" si="168"/>
        <v>15596088.93</v>
      </c>
      <c r="O232" s="57">
        <f t="shared" ref="O232" si="169">O233+O234</f>
        <v>4385000</v>
      </c>
      <c r="P232" s="65" t="s">
        <v>48</v>
      </c>
      <c r="Q232" s="88" t="s">
        <v>48</v>
      </c>
      <c r="R232" s="88" t="s">
        <v>48</v>
      </c>
      <c r="S232" s="88" t="s">
        <v>48</v>
      </c>
      <c r="T232" s="88" t="s">
        <v>48</v>
      </c>
      <c r="U232" s="88" t="s">
        <v>48</v>
      </c>
      <c r="V232" s="88" t="s">
        <v>48</v>
      </c>
      <c r="W232" s="88" t="s">
        <v>48</v>
      </c>
      <c r="X232" s="88" t="s">
        <v>48</v>
      </c>
      <c r="Y232" s="88" t="s">
        <v>48</v>
      </c>
      <c r="Z232" s="88" t="s">
        <v>48</v>
      </c>
    </row>
    <row r="233" spans="1:26" s="17" customFormat="1" ht="56.25" hidden="1">
      <c r="A233" s="68"/>
      <c r="B233" s="71"/>
      <c r="C233" s="68"/>
      <c r="D233" s="68"/>
      <c r="E233" s="71"/>
      <c r="F233" s="47" t="s">
        <v>60</v>
      </c>
      <c r="G233" s="56">
        <f t="shared" si="119"/>
        <v>89289228.609999985</v>
      </c>
      <c r="H233" s="56">
        <f>H236+H293+H296+H308+H320+H323+H326+H329+H332+H311+H335+H338+H314+H317</f>
        <v>4420340.8499999996</v>
      </c>
      <c r="I233" s="56">
        <f t="shared" ref="I233:N233" si="170">I236+I293+I296+I308+I320+I323+I326+I329+I332+I311+I335+I338+I314+I317</f>
        <v>4028860</v>
      </c>
      <c r="J233" s="56">
        <f t="shared" si="170"/>
        <v>7580232.0300000003</v>
      </c>
      <c r="K233" s="56">
        <f t="shared" si="170"/>
        <v>8930203.3300000001</v>
      </c>
      <c r="L233" s="56">
        <f>L236+L293+L296+L308+L320+L323+L326+L329+L332+L335+L338</f>
        <v>35658766.039999992</v>
      </c>
      <c r="M233" s="56">
        <f t="shared" si="170"/>
        <v>8689737.4299999997</v>
      </c>
      <c r="N233" s="56">
        <f t="shared" si="170"/>
        <v>15596088.93</v>
      </c>
      <c r="O233" s="57">
        <f t="shared" ref="O233" si="171">O236+O293+O296+O308+O320+O323+O326+O329+O332+O311+O335+O338+O314+O317</f>
        <v>4385000</v>
      </c>
      <c r="P233" s="68"/>
      <c r="Q233" s="89"/>
      <c r="R233" s="89"/>
      <c r="S233" s="89"/>
      <c r="T233" s="89"/>
      <c r="U233" s="89"/>
      <c r="V233" s="89"/>
      <c r="W233" s="89"/>
      <c r="X233" s="89"/>
      <c r="Y233" s="89"/>
      <c r="Z233" s="89"/>
    </row>
    <row r="234" spans="1:26" s="17" customFormat="1" ht="33.75" hidden="1">
      <c r="A234" s="69"/>
      <c r="B234" s="72"/>
      <c r="C234" s="69"/>
      <c r="D234" s="69"/>
      <c r="E234" s="72"/>
      <c r="F234" s="47" t="s">
        <v>61</v>
      </c>
      <c r="G234" s="56">
        <f t="shared" si="119"/>
        <v>437271552.25</v>
      </c>
      <c r="H234" s="56">
        <f>H237+H294+H297+H309+H321+H324+H327+H330+H333+H312+H336+H339+H315+H318</f>
        <v>80440338.069999993</v>
      </c>
      <c r="I234" s="56">
        <f t="shared" ref="I234:N234" si="172">I237+I294+I297+I309+I321+I324+I327+I330+I333+I312+I336+I339+I315+I318</f>
        <v>16128340</v>
      </c>
      <c r="J234" s="56">
        <f t="shared" si="172"/>
        <v>136171629.72</v>
      </c>
      <c r="K234" s="56">
        <f t="shared" si="172"/>
        <v>65985139.899999999</v>
      </c>
      <c r="L234" s="56">
        <f>L237+L294+L297+L309+L321+L324+L327+L330+L333+L336+L339</f>
        <v>138546104.56</v>
      </c>
      <c r="M234" s="56">
        <f t="shared" si="172"/>
        <v>0</v>
      </c>
      <c r="N234" s="56">
        <f t="shared" si="172"/>
        <v>0</v>
      </c>
      <c r="O234" s="57">
        <f t="shared" ref="O234" si="173">O237+O294+O297+O309+O321+O324+O327+O330+O333+O312+O336+O339+O315+O318</f>
        <v>0</v>
      </c>
      <c r="P234" s="69"/>
      <c r="Q234" s="90"/>
      <c r="R234" s="90"/>
      <c r="S234" s="90"/>
      <c r="T234" s="90"/>
      <c r="U234" s="90"/>
      <c r="V234" s="90"/>
      <c r="W234" s="90"/>
      <c r="X234" s="90"/>
      <c r="Y234" s="90"/>
      <c r="Z234" s="90"/>
    </row>
    <row r="235" spans="1:26" s="17" customFormat="1" ht="23.25" hidden="1" customHeight="1">
      <c r="A235" s="65">
        <v>70</v>
      </c>
      <c r="B235" s="70" t="s">
        <v>19</v>
      </c>
      <c r="C235" s="65">
        <v>2020</v>
      </c>
      <c r="D235" s="65">
        <v>2027</v>
      </c>
      <c r="E235" s="70" t="s">
        <v>26</v>
      </c>
      <c r="F235" s="47" t="s">
        <v>49</v>
      </c>
      <c r="G235" s="56">
        <f t="shared" si="119"/>
        <v>179200551.33999997</v>
      </c>
      <c r="H235" s="56">
        <f t="shared" ref="H235:N235" si="174">SUM(H236:H237)</f>
        <v>1400000</v>
      </c>
      <c r="I235" s="56">
        <f t="shared" si="174"/>
        <v>0</v>
      </c>
      <c r="J235" s="56">
        <f t="shared" si="174"/>
        <v>4423080.79</v>
      </c>
      <c r="K235" s="56">
        <f t="shared" si="174"/>
        <v>72371569.069999993</v>
      </c>
      <c r="L235" s="56">
        <f t="shared" si="174"/>
        <v>95650901.479999989</v>
      </c>
      <c r="M235" s="56">
        <f t="shared" si="174"/>
        <v>3755000</v>
      </c>
      <c r="N235" s="56">
        <f t="shared" si="174"/>
        <v>800000</v>
      </c>
      <c r="O235" s="57">
        <f t="shared" ref="O235" si="175">SUM(O236:O237)</f>
        <v>800000</v>
      </c>
      <c r="P235" s="65" t="s">
        <v>74</v>
      </c>
      <c r="Q235" s="65" t="s">
        <v>73</v>
      </c>
      <c r="R235" s="65" t="s">
        <v>48</v>
      </c>
      <c r="S235" s="65">
        <v>70.599999999999994</v>
      </c>
      <c r="T235" s="65">
        <v>70.599999999999994</v>
      </c>
      <c r="U235" s="65">
        <v>71.3</v>
      </c>
      <c r="V235" s="65">
        <v>71.599999999999994</v>
      </c>
      <c r="W235" s="65">
        <v>71.7</v>
      </c>
      <c r="X235" s="65">
        <v>71.8</v>
      </c>
      <c r="Y235" s="65">
        <v>71.900000000000006</v>
      </c>
      <c r="Z235" s="65">
        <v>71.900000000000006</v>
      </c>
    </row>
    <row r="236" spans="1:26" s="17" customFormat="1" ht="56.25" hidden="1">
      <c r="A236" s="68"/>
      <c r="B236" s="71"/>
      <c r="C236" s="68"/>
      <c r="D236" s="68"/>
      <c r="E236" s="71"/>
      <c r="F236" s="47" t="s">
        <v>60</v>
      </c>
      <c r="G236" s="56">
        <f t="shared" si="119"/>
        <v>32186081.939999998</v>
      </c>
      <c r="H236" s="56">
        <f>H239+H290</f>
        <v>56000</v>
      </c>
      <c r="I236" s="56">
        <f t="shared" ref="I236:N236" si="176">I239+I290</f>
        <v>0</v>
      </c>
      <c r="J236" s="56">
        <f t="shared" si="176"/>
        <v>1431080.79</v>
      </c>
      <c r="K236" s="56">
        <f t="shared" si="176"/>
        <v>7323609.8799999999</v>
      </c>
      <c r="L236" s="56">
        <f t="shared" si="176"/>
        <v>18020391.27</v>
      </c>
      <c r="M236" s="56">
        <f t="shared" si="176"/>
        <v>3755000</v>
      </c>
      <c r="N236" s="56">
        <f t="shared" si="176"/>
        <v>800000</v>
      </c>
      <c r="O236" s="57">
        <f t="shared" ref="O236" si="177">O239+O290</f>
        <v>800000</v>
      </c>
      <c r="P236" s="68"/>
      <c r="Q236" s="68"/>
      <c r="R236" s="68"/>
      <c r="S236" s="68"/>
      <c r="T236" s="68"/>
      <c r="U236" s="68"/>
      <c r="V236" s="68"/>
      <c r="W236" s="68"/>
      <c r="X236" s="68"/>
      <c r="Y236" s="68"/>
      <c r="Z236" s="68"/>
    </row>
    <row r="237" spans="1:26" s="17" customFormat="1" ht="33.75" hidden="1">
      <c r="A237" s="69"/>
      <c r="B237" s="72"/>
      <c r="C237" s="69"/>
      <c r="D237" s="69"/>
      <c r="E237" s="72"/>
      <c r="F237" s="47" t="s">
        <v>61</v>
      </c>
      <c r="G237" s="56">
        <f t="shared" si="119"/>
        <v>147014469.39999998</v>
      </c>
      <c r="H237" s="56">
        <f>H240+H291</f>
        <v>1344000</v>
      </c>
      <c r="I237" s="56">
        <f t="shared" ref="I237:N237" si="178">I240+I291</f>
        <v>0</v>
      </c>
      <c r="J237" s="56">
        <f t="shared" si="178"/>
        <v>2992000</v>
      </c>
      <c r="K237" s="56">
        <f t="shared" si="178"/>
        <v>65047959.189999998</v>
      </c>
      <c r="L237" s="56">
        <f t="shared" si="178"/>
        <v>77630510.209999993</v>
      </c>
      <c r="M237" s="56">
        <f t="shared" si="178"/>
        <v>0</v>
      </c>
      <c r="N237" s="56">
        <f t="shared" si="178"/>
        <v>0</v>
      </c>
      <c r="O237" s="57">
        <f t="shared" ref="O237" si="179">O240+O291</f>
        <v>0</v>
      </c>
      <c r="P237" s="69"/>
      <c r="Q237" s="69"/>
      <c r="R237" s="69"/>
      <c r="S237" s="69"/>
      <c r="T237" s="69"/>
      <c r="U237" s="69"/>
      <c r="V237" s="69"/>
      <c r="W237" s="69"/>
      <c r="X237" s="69"/>
      <c r="Y237" s="69"/>
      <c r="Z237" s="69"/>
    </row>
    <row r="238" spans="1:26" s="17" customFormat="1" ht="22.5" hidden="1" customHeight="1">
      <c r="A238" s="65" t="s">
        <v>245</v>
      </c>
      <c r="B238" s="70" t="s">
        <v>246</v>
      </c>
      <c r="C238" s="65">
        <v>2020</v>
      </c>
      <c r="D238" s="65">
        <v>2027</v>
      </c>
      <c r="E238" s="70" t="s">
        <v>26</v>
      </c>
      <c r="F238" s="47" t="s">
        <v>49</v>
      </c>
      <c r="G238" s="56">
        <f t="shared" si="119"/>
        <v>167964879.20999998</v>
      </c>
      <c r="H238" s="56">
        <f t="shared" ref="H238:N238" si="180">SUM(H239:H240)</f>
        <v>1400000</v>
      </c>
      <c r="I238" s="56">
        <f t="shared" si="180"/>
        <v>0</v>
      </c>
      <c r="J238" s="56">
        <f t="shared" si="180"/>
        <v>4423080.79</v>
      </c>
      <c r="K238" s="56">
        <f t="shared" si="180"/>
        <v>68194267.739999995</v>
      </c>
      <c r="L238" s="56">
        <f t="shared" si="180"/>
        <v>91502530.679999992</v>
      </c>
      <c r="M238" s="56">
        <f t="shared" si="180"/>
        <v>845000</v>
      </c>
      <c r="N238" s="56">
        <f t="shared" si="180"/>
        <v>800000</v>
      </c>
      <c r="O238" s="57">
        <f t="shared" ref="O238" si="181">SUM(O239:O240)</f>
        <v>800000</v>
      </c>
      <c r="P238" s="65" t="s">
        <v>74</v>
      </c>
      <c r="Q238" s="65" t="s">
        <v>73</v>
      </c>
      <c r="R238" s="65" t="s">
        <v>48</v>
      </c>
      <c r="S238" s="65">
        <v>70.599999999999994</v>
      </c>
      <c r="T238" s="65">
        <v>70.599999999999994</v>
      </c>
      <c r="U238" s="65">
        <v>71.3</v>
      </c>
      <c r="V238" s="65">
        <v>71.599999999999994</v>
      </c>
      <c r="W238" s="65">
        <v>71.7</v>
      </c>
      <c r="X238" s="65">
        <v>71.8</v>
      </c>
      <c r="Y238" s="65">
        <v>71.900000000000006</v>
      </c>
      <c r="Z238" s="65">
        <v>71.900000000000006</v>
      </c>
    </row>
    <row r="239" spans="1:26" s="17" customFormat="1" ht="55.5" hidden="1" customHeight="1">
      <c r="A239" s="68"/>
      <c r="B239" s="71"/>
      <c r="C239" s="68"/>
      <c r="D239" s="68"/>
      <c r="E239" s="71"/>
      <c r="F239" s="47" t="s">
        <v>60</v>
      </c>
      <c r="G239" s="56">
        <f t="shared" si="119"/>
        <v>20950409.810000002</v>
      </c>
      <c r="H239" s="56">
        <f>H242+H245+H278+H281+H284</f>
        <v>56000</v>
      </c>
      <c r="I239" s="56">
        <f t="shared" ref="I239:M239" si="182">I242+I245+I278+I281+I284</f>
        <v>0</v>
      </c>
      <c r="J239" s="56">
        <f t="shared" si="182"/>
        <v>1431080.79</v>
      </c>
      <c r="K239" s="56">
        <f t="shared" si="182"/>
        <v>3146308.55</v>
      </c>
      <c r="L239" s="56">
        <f t="shared" si="182"/>
        <v>13872020.470000001</v>
      </c>
      <c r="M239" s="56">
        <f t="shared" si="182"/>
        <v>845000</v>
      </c>
      <c r="N239" s="56">
        <f>N242+N245+N278+N281+N284</f>
        <v>800000</v>
      </c>
      <c r="O239" s="57">
        <f>O242+O245+O278+O281+O284</f>
        <v>800000</v>
      </c>
      <c r="P239" s="68"/>
      <c r="Q239" s="68"/>
      <c r="R239" s="68"/>
      <c r="S239" s="68"/>
      <c r="T239" s="68"/>
      <c r="U239" s="68"/>
      <c r="V239" s="68"/>
      <c r="W239" s="68"/>
      <c r="X239" s="68"/>
      <c r="Y239" s="68"/>
      <c r="Z239" s="68"/>
    </row>
    <row r="240" spans="1:26" s="17" customFormat="1" ht="55.5" hidden="1" customHeight="1">
      <c r="A240" s="69"/>
      <c r="B240" s="72"/>
      <c r="C240" s="69"/>
      <c r="D240" s="69"/>
      <c r="E240" s="72"/>
      <c r="F240" s="47" t="s">
        <v>61</v>
      </c>
      <c r="G240" s="56">
        <f t="shared" si="119"/>
        <v>147014469.39999998</v>
      </c>
      <c r="H240" s="56">
        <f>H243+H246+H279+H282+H285</f>
        <v>1344000</v>
      </c>
      <c r="I240" s="56">
        <f t="shared" ref="I240:N240" si="183">I243+I246+I279+I282+I285</f>
        <v>0</v>
      </c>
      <c r="J240" s="56">
        <f t="shared" si="183"/>
        <v>2992000</v>
      </c>
      <c r="K240" s="56">
        <f t="shared" si="183"/>
        <v>65047959.189999998</v>
      </c>
      <c r="L240" s="56">
        <f t="shared" si="183"/>
        <v>77630510.209999993</v>
      </c>
      <c r="M240" s="56">
        <f t="shared" si="183"/>
        <v>0</v>
      </c>
      <c r="N240" s="56">
        <f t="shared" si="183"/>
        <v>0</v>
      </c>
      <c r="O240" s="57">
        <f t="shared" ref="O240" si="184">O243+O246+O279+O282+O285</f>
        <v>0</v>
      </c>
      <c r="P240" s="69"/>
      <c r="Q240" s="69"/>
      <c r="R240" s="69"/>
      <c r="S240" s="69"/>
      <c r="T240" s="69"/>
      <c r="U240" s="69"/>
      <c r="V240" s="69"/>
      <c r="W240" s="69"/>
      <c r="X240" s="69"/>
      <c r="Y240" s="69"/>
      <c r="Z240" s="69"/>
    </row>
    <row r="241" spans="1:26" s="17" customFormat="1" ht="14.45" hidden="1" customHeight="1">
      <c r="A241" s="65">
        <v>71</v>
      </c>
      <c r="B241" s="70" t="s">
        <v>247</v>
      </c>
      <c r="C241" s="65">
        <v>2020</v>
      </c>
      <c r="D241" s="65">
        <v>2027</v>
      </c>
      <c r="E241" s="70" t="s">
        <v>26</v>
      </c>
      <c r="F241" s="47" t="s">
        <v>49</v>
      </c>
      <c r="G241" s="56">
        <f t="shared" si="119"/>
        <v>2443552.5499999998</v>
      </c>
      <c r="H241" s="56">
        <f>SUM(H242:H243)</f>
        <v>0</v>
      </c>
      <c r="I241" s="56">
        <f t="shared" ref="I241:N241" si="185">SUM(I242:I243)</f>
        <v>0</v>
      </c>
      <c r="J241" s="56">
        <f t="shared" si="185"/>
        <v>0</v>
      </c>
      <c r="K241" s="56">
        <f t="shared" si="185"/>
        <v>43552.55</v>
      </c>
      <c r="L241" s="56">
        <f t="shared" si="185"/>
        <v>0</v>
      </c>
      <c r="M241" s="56">
        <f t="shared" si="185"/>
        <v>800000</v>
      </c>
      <c r="N241" s="56">
        <f t="shared" si="185"/>
        <v>800000</v>
      </c>
      <c r="O241" s="57">
        <f t="shared" ref="O241" si="186">SUM(O242:O243)</f>
        <v>800000</v>
      </c>
      <c r="P241" s="65" t="s">
        <v>74</v>
      </c>
      <c r="Q241" s="65" t="s">
        <v>73</v>
      </c>
      <c r="R241" s="65" t="s">
        <v>48</v>
      </c>
      <c r="S241" s="65">
        <v>70.599999999999994</v>
      </c>
      <c r="T241" s="65">
        <v>70.599999999999994</v>
      </c>
      <c r="U241" s="65">
        <v>71.3</v>
      </c>
      <c r="V241" s="65">
        <v>71.599999999999994</v>
      </c>
      <c r="W241" s="65">
        <v>71.7</v>
      </c>
      <c r="X241" s="65">
        <v>71.8</v>
      </c>
      <c r="Y241" s="65">
        <v>71.900000000000006</v>
      </c>
      <c r="Z241" s="65">
        <v>71.900000000000006</v>
      </c>
    </row>
    <row r="242" spans="1:26" s="17" customFormat="1" ht="45" hidden="1" customHeight="1">
      <c r="A242" s="68"/>
      <c r="B242" s="71"/>
      <c r="C242" s="68"/>
      <c r="D242" s="68"/>
      <c r="E242" s="71"/>
      <c r="F242" s="47" t="s">
        <v>60</v>
      </c>
      <c r="G242" s="56">
        <f t="shared" si="119"/>
        <v>2443552.5499999998</v>
      </c>
      <c r="H242" s="56">
        <v>0</v>
      </c>
      <c r="I242" s="56">
        <v>0</v>
      </c>
      <c r="J242" s="56">
        <v>0</v>
      </c>
      <c r="K242" s="56">
        <v>43552.55</v>
      </c>
      <c r="L242" s="56">
        <v>0</v>
      </c>
      <c r="M242" s="56">
        <v>800000</v>
      </c>
      <c r="N242" s="56">
        <v>800000</v>
      </c>
      <c r="O242" s="57">
        <v>800000</v>
      </c>
      <c r="P242" s="68"/>
      <c r="Q242" s="68"/>
      <c r="R242" s="68"/>
      <c r="S242" s="68"/>
      <c r="T242" s="68"/>
      <c r="U242" s="68"/>
      <c r="V242" s="68"/>
      <c r="W242" s="68"/>
      <c r="X242" s="68"/>
      <c r="Y242" s="68"/>
      <c r="Z242" s="68"/>
    </row>
    <row r="243" spans="1:26" s="17" customFormat="1" ht="33.75" hidden="1">
      <c r="A243" s="69"/>
      <c r="B243" s="72"/>
      <c r="C243" s="69"/>
      <c r="D243" s="69"/>
      <c r="E243" s="72"/>
      <c r="F243" s="47" t="s">
        <v>61</v>
      </c>
      <c r="G243" s="56">
        <f t="shared" si="119"/>
        <v>0</v>
      </c>
      <c r="H243" s="56">
        <v>0</v>
      </c>
      <c r="I243" s="56">
        <v>0</v>
      </c>
      <c r="J243" s="56">
        <v>0</v>
      </c>
      <c r="K243" s="56">
        <v>0</v>
      </c>
      <c r="L243" s="56">
        <v>0</v>
      </c>
      <c r="M243" s="56">
        <v>0</v>
      </c>
      <c r="N243" s="56">
        <v>0</v>
      </c>
      <c r="O243" s="57">
        <v>0</v>
      </c>
      <c r="P243" s="69"/>
      <c r="Q243" s="69"/>
      <c r="R243" s="69"/>
      <c r="S243" s="69"/>
      <c r="T243" s="69"/>
      <c r="U243" s="69"/>
      <c r="V243" s="69"/>
      <c r="W243" s="69"/>
      <c r="X243" s="69"/>
      <c r="Y243" s="69"/>
      <c r="Z243" s="69"/>
    </row>
    <row r="244" spans="1:26" s="17" customFormat="1" ht="26.25" hidden="1" customHeight="1">
      <c r="A244" s="65">
        <v>72</v>
      </c>
      <c r="B244" s="70" t="s">
        <v>258</v>
      </c>
      <c r="C244" s="65">
        <v>2021</v>
      </c>
      <c r="D244" s="65">
        <v>2027</v>
      </c>
      <c r="E244" s="70" t="s">
        <v>26</v>
      </c>
      <c r="F244" s="47" t="s">
        <v>49</v>
      </c>
      <c r="G244" s="56">
        <f t="shared" si="119"/>
        <v>164110855.94</v>
      </c>
      <c r="H244" s="56">
        <f>H245+H246</f>
        <v>0</v>
      </c>
      <c r="I244" s="56">
        <f t="shared" ref="I244:N244" si="187">I245+I246</f>
        <v>0</v>
      </c>
      <c r="J244" s="56">
        <f t="shared" si="187"/>
        <v>4423080.79</v>
      </c>
      <c r="K244" s="56">
        <f t="shared" si="187"/>
        <v>68150715.189999998</v>
      </c>
      <c r="L244" s="56">
        <f t="shared" si="187"/>
        <v>91492059.959999993</v>
      </c>
      <c r="M244" s="56">
        <f t="shared" si="187"/>
        <v>45000</v>
      </c>
      <c r="N244" s="56">
        <f t="shared" si="187"/>
        <v>0</v>
      </c>
      <c r="O244" s="57">
        <f t="shared" ref="O244" si="188">O245+O246</f>
        <v>0</v>
      </c>
      <c r="P244" s="65" t="s">
        <v>3</v>
      </c>
      <c r="Q244" s="65" t="s">
        <v>73</v>
      </c>
      <c r="R244" s="65" t="s">
        <v>48</v>
      </c>
      <c r="S244" s="65">
        <v>81.5</v>
      </c>
      <c r="T244" s="65">
        <v>83</v>
      </c>
      <c r="U244" s="65">
        <v>85</v>
      </c>
      <c r="V244" s="65">
        <v>85.5</v>
      </c>
      <c r="W244" s="65">
        <v>85.5</v>
      </c>
      <c r="X244" s="65">
        <v>85.5</v>
      </c>
      <c r="Y244" s="65">
        <v>85.5</v>
      </c>
      <c r="Z244" s="65">
        <v>85.5</v>
      </c>
    </row>
    <row r="245" spans="1:26" s="17" customFormat="1" ht="56.25" hidden="1">
      <c r="A245" s="68"/>
      <c r="B245" s="71"/>
      <c r="C245" s="68"/>
      <c r="D245" s="68"/>
      <c r="E245" s="71"/>
      <c r="F245" s="47" t="s">
        <v>60</v>
      </c>
      <c r="G245" s="56">
        <f t="shared" si="119"/>
        <v>18440386.539999999</v>
      </c>
      <c r="H245" s="56">
        <f>H248+H251+H254+H257+H260+H263+H266+H269+H272</f>
        <v>0</v>
      </c>
      <c r="I245" s="56">
        <f t="shared" ref="I245:N245" si="189">I248+I251+I254+I257+I260+I263+I266+I269+I272</f>
        <v>0</v>
      </c>
      <c r="J245" s="56">
        <v>1431080.79</v>
      </c>
      <c r="K245" s="56">
        <v>3102756</v>
      </c>
      <c r="L245" s="56">
        <f>L248+L251+L254+L257+L260+L263+L266+L269+L272+L275</f>
        <v>13861549.75</v>
      </c>
      <c r="M245" s="56">
        <f>M248+M251+M254+M257+M260+M263+M266+M269+M272+M275</f>
        <v>45000</v>
      </c>
      <c r="N245" s="56">
        <f t="shared" si="189"/>
        <v>0</v>
      </c>
      <c r="O245" s="57">
        <f t="shared" ref="O245" si="190">O248+O251+O254+O257+O260+O263+O266+O269+O272</f>
        <v>0</v>
      </c>
      <c r="P245" s="68"/>
      <c r="Q245" s="68"/>
      <c r="R245" s="68"/>
      <c r="S245" s="68"/>
      <c r="T245" s="68"/>
      <c r="U245" s="68"/>
      <c r="V245" s="68"/>
      <c r="W245" s="68"/>
      <c r="X245" s="68"/>
      <c r="Y245" s="68"/>
      <c r="Z245" s="68"/>
    </row>
    <row r="246" spans="1:26" s="17" customFormat="1" ht="33.75" hidden="1">
      <c r="A246" s="69"/>
      <c r="B246" s="72"/>
      <c r="C246" s="69"/>
      <c r="D246" s="69"/>
      <c r="E246" s="72"/>
      <c r="F246" s="47" t="s">
        <v>61</v>
      </c>
      <c r="G246" s="56">
        <f t="shared" si="119"/>
        <v>145670469.39999998</v>
      </c>
      <c r="H246" s="56">
        <f>H249+H252+H255+H258+H261+H264+H267+H270+H273</f>
        <v>0</v>
      </c>
      <c r="I246" s="56">
        <f t="shared" ref="I246:N246" si="191">I249+I252+I255+I258+I261+I264+I267+I270+I273</f>
        <v>0</v>
      </c>
      <c r="J246" s="56">
        <f t="shared" si="191"/>
        <v>2992000</v>
      </c>
      <c r="K246" s="56">
        <v>65047959.189999998</v>
      </c>
      <c r="L246" s="56">
        <f>L249+L252+L255+L258+L261+L264+L267+L270+L273+L276</f>
        <v>77630510.209999993</v>
      </c>
      <c r="M246" s="56">
        <f t="shared" si="191"/>
        <v>0</v>
      </c>
      <c r="N246" s="56">
        <f t="shared" si="191"/>
        <v>0</v>
      </c>
      <c r="O246" s="57">
        <f t="shared" ref="O246" si="192">O249+O252+O255+O258+O261+O264+O267+O270+O273</f>
        <v>0</v>
      </c>
      <c r="P246" s="69"/>
      <c r="Q246" s="69"/>
      <c r="R246" s="69"/>
      <c r="S246" s="69"/>
      <c r="T246" s="69"/>
      <c r="U246" s="69"/>
      <c r="V246" s="69"/>
      <c r="W246" s="69"/>
      <c r="X246" s="69"/>
      <c r="Y246" s="69"/>
      <c r="Z246" s="69"/>
    </row>
    <row r="247" spans="1:26" s="17" customFormat="1" ht="22.5" hidden="1">
      <c r="A247" s="65" t="s">
        <v>296</v>
      </c>
      <c r="B247" s="70" t="s">
        <v>302</v>
      </c>
      <c r="C247" s="65">
        <v>2021</v>
      </c>
      <c r="D247" s="65">
        <v>2022</v>
      </c>
      <c r="E247" s="70" t="s">
        <v>26</v>
      </c>
      <c r="F247" s="47" t="s">
        <v>49</v>
      </c>
      <c r="G247" s="56">
        <f t="shared" si="119"/>
        <v>4125000</v>
      </c>
      <c r="H247" s="56">
        <f>H248+H249</f>
        <v>0</v>
      </c>
      <c r="I247" s="56">
        <f t="shared" ref="I247:N247" si="193">I248+I249</f>
        <v>0</v>
      </c>
      <c r="J247" s="56">
        <f t="shared" si="193"/>
        <v>4125000</v>
      </c>
      <c r="K247" s="56">
        <f t="shared" si="193"/>
        <v>0</v>
      </c>
      <c r="L247" s="56">
        <f t="shared" si="193"/>
        <v>0</v>
      </c>
      <c r="M247" s="56">
        <f t="shared" si="193"/>
        <v>0</v>
      </c>
      <c r="N247" s="56">
        <f t="shared" si="193"/>
        <v>0</v>
      </c>
      <c r="O247" s="57">
        <f t="shared" ref="O247" si="194">O248+O249</f>
        <v>0</v>
      </c>
      <c r="P247" s="91" t="s">
        <v>48</v>
      </c>
      <c r="Q247" s="91" t="s">
        <v>48</v>
      </c>
      <c r="R247" s="65" t="s">
        <v>48</v>
      </c>
      <c r="S247" s="65" t="s">
        <v>48</v>
      </c>
      <c r="T247" s="65" t="s">
        <v>48</v>
      </c>
      <c r="U247" s="65" t="s">
        <v>48</v>
      </c>
      <c r="V247" s="65" t="s">
        <v>48</v>
      </c>
      <c r="W247" s="65" t="s">
        <v>48</v>
      </c>
      <c r="X247" s="65" t="s">
        <v>48</v>
      </c>
      <c r="Y247" s="65" t="s">
        <v>48</v>
      </c>
      <c r="Z247" s="65" t="s">
        <v>48</v>
      </c>
    </row>
    <row r="248" spans="1:26" s="17" customFormat="1" ht="56.25" hidden="1">
      <c r="A248" s="68"/>
      <c r="B248" s="71"/>
      <c r="C248" s="68"/>
      <c r="D248" s="68"/>
      <c r="E248" s="71"/>
      <c r="F248" s="47" t="s">
        <v>60</v>
      </c>
      <c r="G248" s="56">
        <f t="shared" ref="G248:G311" si="195">H248+I248+J248+K248+L248+M248+N248+O248</f>
        <v>1133000</v>
      </c>
      <c r="H248" s="56">
        <v>0</v>
      </c>
      <c r="I248" s="56">
        <v>0</v>
      </c>
      <c r="J248" s="56">
        <v>1133000</v>
      </c>
      <c r="K248" s="56">
        <v>0</v>
      </c>
      <c r="L248" s="56">
        <v>0</v>
      </c>
      <c r="M248" s="56">
        <v>0</v>
      </c>
      <c r="N248" s="56">
        <v>0</v>
      </c>
      <c r="O248" s="57">
        <v>0</v>
      </c>
      <c r="P248" s="91"/>
      <c r="Q248" s="91"/>
      <c r="R248" s="68"/>
      <c r="S248" s="68"/>
      <c r="T248" s="68"/>
      <c r="U248" s="68"/>
      <c r="V248" s="68"/>
      <c r="W248" s="68"/>
      <c r="X248" s="68"/>
      <c r="Y248" s="68"/>
      <c r="Z248" s="68"/>
    </row>
    <row r="249" spans="1:26" s="17" customFormat="1" ht="33.75" hidden="1">
      <c r="A249" s="69"/>
      <c r="B249" s="72"/>
      <c r="C249" s="69"/>
      <c r="D249" s="69"/>
      <c r="E249" s="72"/>
      <c r="F249" s="47" t="s">
        <v>61</v>
      </c>
      <c r="G249" s="56">
        <f t="shared" si="195"/>
        <v>2992000</v>
      </c>
      <c r="H249" s="56">
        <v>0</v>
      </c>
      <c r="I249" s="56">
        <v>0</v>
      </c>
      <c r="J249" s="56">
        <v>2992000</v>
      </c>
      <c r="K249" s="56">
        <v>0</v>
      </c>
      <c r="L249" s="56">
        <v>0</v>
      </c>
      <c r="M249" s="56">
        <v>0</v>
      </c>
      <c r="N249" s="56">
        <v>0</v>
      </c>
      <c r="O249" s="57">
        <v>0</v>
      </c>
      <c r="P249" s="91"/>
      <c r="Q249" s="91"/>
      <c r="R249" s="69"/>
      <c r="S249" s="69"/>
      <c r="T249" s="69"/>
      <c r="U249" s="69"/>
      <c r="V249" s="69"/>
      <c r="W249" s="69"/>
      <c r="X249" s="69"/>
      <c r="Y249" s="69"/>
      <c r="Z249" s="69"/>
    </row>
    <row r="250" spans="1:26" s="17" customFormat="1" ht="22.5" hidden="1">
      <c r="A250" s="65" t="s">
        <v>297</v>
      </c>
      <c r="B250" s="70" t="s">
        <v>303</v>
      </c>
      <c r="C250" s="65">
        <v>2022</v>
      </c>
      <c r="D250" s="65">
        <v>2022</v>
      </c>
      <c r="E250" s="70" t="s">
        <v>26</v>
      </c>
      <c r="F250" s="47" t="s">
        <v>49</v>
      </c>
      <c r="G250" s="56">
        <f t="shared" si="195"/>
        <v>234853</v>
      </c>
      <c r="H250" s="56">
        <f>SUM(H251:H252)</f>
        <v>0</v>
      </c>
      <c r="I250" s="56">
        <f>SUM(I251:I252)</f>
        <v>0</v>
      </c>
      <c r="J250" s="56">
        <f>SUM(J251:J252)</f>
        <v>234853</v>
      </c>
      <c r="K250" s="56">
        <f>SUM(K251:K252)</f>
        <v>0</v>
      </c>
      <c r="L250" s="56">
        <f t="shared" ref="L250:N250" si="196">SUM(L251:L252)</f>
        <v>0</v>
      </c>
      <c r="M250" s="56">
        <f t="shared" si="196"/>
        <v>0</v>
      </c>
      <c r="N250" s="56">
        <f t="shared" si="196"/>
        <v>0</v>
      </c>
      <c r="O250" s="57">
        <f t="shared" ref="O250" si="197">SUM(O251:O252)</f>
        <v>0</v>
      </c>
      <c r="P250" s="65" t="s">
        <v>48</v>
      </c>
      <c r="Q250" s="65" t="s">
        <v>48</v>
      </c>
      <c r="R250" s="65" t="s">
        <v>48</v>
      </c>
      <c r="S250" s="65" t="s">
        <v>48</v>
      </c>
      <c r="T250" s="65" t="s">
        <v>48</v>
      </c>
      <c r="U250" s="65" t="s">
        <v>48</v>
      </c>
      <c r="V250" s="65" t="s">
        <v>48</v>
      </c>
      <c r="W250" s="65" t="s">
        <v>48</v>
      </c>
      <c r="X250" s="65" t="s">
        <v>48</v>
      </c>
      <c r="Y250" s="65" t="s">
        <v>48</v>
      </c>
      <c r="Z250" s="65" t="s">
        <v>48</v>
      </c>
    </row>
    <row r="251" spans="1:26" s="17" customFormat="1" ht="56.25" hidden="1">
      <c r="A251" s="68"/>
      <c r="B251" s="71"/>
      <c r="C251" s="68"/>
      <c r="D251" s="68"/>
      <c r="E251" s="71"/>
      <c r="F251" s="47" t="s">
        <v>60</v>
      </c>
      <c r="G251" s="56">
        <f t="shared" si="195"/>
        <v>234853</v>
      </c>
      <c r="H251" s="56">
        <v>0</v>
      </c>
      <c r="I251" s="56">
        <v>0</v>
      </c>
      <c r="J251" s="56">
        <v>234853</v>
      </c>
      <c r="K251" s="56">
        <v>0</v>
      </c>
      <c r="L251" s="56">
        <v>0</v>
      </c>
      <c r="M251" s="56">
        <v>0</v>
      </c>
      <c r="N251" s="56">
        <v>0</v>
      </c>
      <c r="O251" s="57">
        <v>0</v>
      </c>
      <c r="P251" s="68"/>
      <c r="Q251" s="68"/>
      <c r="R251" s="68"/>
      <c r="S251" s="68"/>
      <c r="T251" s="68"/>
      <c r="U251" s="68"/>
      <c r="V251" s="68"/>
      <c r="W251" s="68"/>
      <c r="X251" s="68"/>
      <c r="Y251" s="68"/>
      <c r="Z251" s="68"/>
    </row>
    <row r="252" spans="1:26" s="17" customFormat="1" ht="33.75" hidden="1">
      <c r="A252" s="69"/>
      <c r="B252" s="72"/>
      <c r="C252" s="69"/>
      <c r="D252" s="69"/>
      <c r="E252" s="72"/>
      <c r="F252" s="47" t="s">
        <v>61</v>
      </c>
      <c r="G252" s="56">
        <f t="shared" si="195"/>
        <v>0</v>
      </c>
      <c r="H252" s="56">
        <v>0</v>
      </c>
      <c r="I252" s="56">
        <v>0</v>
      </c>
      <c r="J252" s="56">
        <v>0</v>
      </c>
      <c r="K252" s="56">
        <v>0</v>
      </c>
      <c r="L252" s="56">
        <v>0</v>
      </c>
      <c r="M252" s="56">
        <v>0</v>
      </c>
      <c r="N252" s="56">
        <v>0</v>
      </c>
      <c r="O252" s="57">
        <v>0</v>
      </c>
      <c r="P252" s="69"/>
      <c r="Q252" s="69"/>
      <c r="R252" s="69"/>
      <c r="S252" s="69"/>
      <c r="T252" s="69"/>
      <c r="U252" s="69"/>
      <c r="V252" s="69"/>
      <c r="W252" s="69"/>
      <c r="X252" s="69"/>
      <c r="Y252" s="69"/>
      <c r="Z252" s="69"/>
    </row>
    <row r="253" spans="1:26" s="17" customFormat="1" ht="22.5" hidden="1">
      <c r="A253" s="65" t="s">
        <v>298</v>
      </c>
      <c r="B253" s="70" t="s">
        <v>304</v>
      </c>
      <c r="C253" s="65">
        <v>2022</v>
      </c>
      <c r="D253" s="65">
        <v>2024</v>
      </c>
      <c r="E253" s="70" t="s">
        <v>26</v>
      </c>
      <c r="F253" s="47" t="s">
        <v>49</v>
      </c>
      <c r="G253" s="56">
        <f t="shared" si="195"/>
        <v>217784.61000000002</v>
      </c>
      <c r="H253" s="56">
        <f>SUM(H254:H255)</f>
        <v>0</v>
      </c>
      <c r="I253" s="56">
        <f>SUM(I254:I255)</f>
        <v>0</v>
      </c>
      <c r="J253" s="56">
        <f>SUM(J254:J255)</f>
        <v>63227.79</v>
      </c>
      <c r="K253" s="56">
        <f>SUM(K254:K255)</f>
        <v>77278.41</v>
      </c>
      <c r="L253" s="56">
        <f t="shared" ref="L253:N253" si="198">SUM(L254:L255)</f>
        <v>77278.41</v>
      </c>
      <c r="M253" s="56">
        <f t="shared" si="198"/>
        <v>0</v>
      </c>
      <c r="N253" s="56">
        <f t="shared" si="198"/>
        <v>0</v>
      </c>
      <c r="O253" s="57">
        <f t="shared" ref="O253" si="199">SUM(O254:O255)</f>
        <v>0</v>
      </c>
      <c r="P253" s="65" t="s">
        <v>48</v>
      </c>
      <c r="Q253" s="65" t="s">
        <v>48</v>
      </c>
      <c r="R253" s="65" t="s">
        <v>48</v>
      </c>
      <c r="S253" s="65" t="s">
        <v>48</v>
      </c>
      <c r="T253" s="65" t="s">
        <v>48</v>
      </c>
      <c r="U253" s="65" t="s">
        <v>48</v>
      </c>
      <c r="V253" s="65" t="s">
        <v>48</v>
      </c>
      <c r="W253" s="65" t="s">
        <v>48</v>
      </c>
      <c r="X253" s="65" t="s">
        <v>48</v>
      </c>
      <c r="Y253" s="65" t="s">
        <v>48</v>
      </c>
      <c r="Z253" s="65" t="s">
        <v>48</v>
      </c>
    </row>
    <row r="254" spans="1:26" s="17" customFormat="1" ht="56.25" hidden="1">
      <c r="A254" s="68"/>
      <c r="B254" s="71"/>
      <c r="C254" s="68"/>
      <c r="D254" s="68"/>
      <c r="E254" s="71"/>
      <c r="F254" s="47" t="s">
        <v>60</v>
      </c>
      <c r="G254" s="56">
        <f t="shared" si="195"/>
        <v>217784.61000000002</v>
      </c>
      <c r="H254" s="56">
        <v>0</v>
      </c>
      <c r="I254" s="56">
        <v>0</v>
      </c>
      <c r="J254" s="56">
        <v>63227.79</v>
      </c>
      <c r="K254" s="56">
        <v>77278.41</v>
      </c>
      <c r="L254" s="56">
        <v>77278.41</v>
      </c>
      <c r="M254" s="56">
        <v>0</v>
      </c>
      <c r="N254" s="56">
        <v>0</v>
      </c>
      <c r="O254" s="57">
        <v>0</v>
      </c>
      <c r="P254" s="68"/>
      <c r="Q254" s="68"/>
      <c r="R254" s="68"/>
      <c r="S254" s="68"/>
      <c r="T254" s="68"/>
      <c r="U254" s="68"/>
      <c r="V254" s="68"/>
      <c r="W254" s="68"/>
      <c r="X254" s="68"/>
      <c r="Y254" s="68"/>
      <c r="Z254" s="68"/>
    </row>
    <row r="255" spans="1:26" s="17" customFormat="1" ht="33.75" hidden="1">
      <c r="A255" s="69"/>
      <c r="B255" s="72"/>
      <c r="C255" s="69"/>
      <c r="D255" s="69"/>
      <c r="E255" s="72"/>
      <c r="F255" s="47" t="s">
        <v>61</v>
      </c>
      <c r="G255" s="56">
        <f t="shared" si="195"/>
        <v>0</v>
      </c>
      <c r="H255" s="56">
        <v>0</v>
      </c>
      <c r="I255" s="56">
        <v>0</v>
      </c>
      <c r="J255" s="56">
        <v>0</v>
      </c>
      <c r="K255" s="56">
        <v>0</v>
      </c>
      <c r="L255" s="56">
        <v>0</v>
      </c>
      <c r="M255" s="56">
        <v>0</v>
      </c>
      <c r="N255" s="56">
        <v>0</v>
      </c>
      <c r="O255" s="57">
        <v>0</v>
      </c>
      <c r="P255" s="69"/>
      <c r="Q255" s="69"/>
      <c r="R255" s="69"/>
      <c r="S255" s="69"/>
      <c r="T255" s="69"/>
      <c r="U255" s="69"/>
      <c r="V255" s="69"/>
      <c r="W255" s="69"/>
      <c r="X255" s="69"/>
      <c r="Y255" s="69"/>
      <c r="Z255" s="69"/>
    </row>
    <row r="256" spans="1:26" s="17" customFormat="1" ht="22.5" hidden="1" customHeight="1">
      <c r="A256" s="65" t="s">
        <v>299</v>
      </c>
      <c r="B256" s="70" t="s">
        <v>305</v>
      </c>
      <c r="C256" s="65">
        <v>2023</v>
      </c>
      <c r="D256" s="65">
        <v>2024</v>
      </c>
      <c r="E256" s="70" t="s">
        <v>26</v>
      </c>
      <c r="F256" s="47" t="s">
        <v>49</v>
      </c>
      <c r="G256" s="56">
        <f t="shared" si="195"/>
        <v>143057807.66999999</v>
      </c>
      <c r="H256" s="56">
        <f>SUM(H257:H258)</f>
        <v>0</v>
      </c>
      <c r="I256" s="56">
        <f>SUM(I257:I258)</f>
        <v>0</v>
      </c>
      <c r="J256" s="56">
        <f>SUM(J257:J258)</f>
        <v>0</v>
      </c>
      <c r="K256" s="56">
        <f>SUM(K257:K258)</f>
        <v>55157613.979999997</v>
      </c>
      <c r="L256" s="56">
        <f t="shared" ref="L256:N256" si="200">SUM(L257:L258)</f>
        <v>87900193.689999998</v>
      </c>
      <c r="M256" s="56">
        <f t="shared" si="200"/>
        <v>0</v>
      </c>
      <c r="N256" s="56">
        <f t="shared" si="200"/>
        <v>0</v>
      </c>
      <c r="O256" s="57">
        <f t="shared" ref="O256" si="201">SUM(O257:O258)</f>
        <v>0</v>
      </c>
      <c r="P256" s="65" t="s">
        <v>48</v>
      </c>
      <c r="Q256" s="65" t="s">
        <v>48</v>
      </c>
      <c r="R256" s="65" t="s">
        <v>48</v>
      </c>
      <c r="S256" s="65" t="s">
        <v>48</v>
      </c>
      <c r="T256" s="65" t="s">
        <v>48</v>
      </c>
      <c r="U256" s="65" t="s">
        <v>48</v>
      </c>
      <c r="V256" s="65" t="s">
        <v>48</v>
      </c>
      <c r="W256" s="65" t="s">
        <v>48</v>
      </c>
      <c r="X256" s="65" t="s">
        <v>48</v>
      </c>
      <c r="Y256" s="65" t="s">
        <v>48</v>
      </c>
      <c r="Z256" s="65" t="s">
        <v>48</v>
      </c>
    </row>
    <row r="257" spans="1:26" s="17" customFormat="1" ht="56.25" hidden="1">
      <c r="A257" s="68"/>
      <c r="B257" s="71"/>
      <c r="C257" s="68"/>
      <c r="D257" s="68"/>
      <c r="E257" s="71"/>
      <c r="F257" s="47" t="s">
        <v>60</v>
      </c>
      <c r="G257" s="56">
        <f t="shared" si="195"/>
        <v>15522409.84</v>
      </c>
      <c r="H257" s="56">
        <v>0</v>
      </c>
      <c r="I257" s="56">
        <v>0</v>
      </c>
      <c r="J257" s="56">
        <v>0</v>
      </c>
      <c r="K257" s="56">
        <v>2056304.55</v>
      </c>
      <c r="L257" s="56">
        <v>13466105.289999999</v>
      </c>
      <c r="M257" s="56">
        <v>0</v>
      </c>
      <c r="N257" s="56">
        <v>0</v>
      </c>
      <c r="O257" s="57">
        <v>0</v>
      </c>
      <c r="P257" s="68"/>
      <c r="Q257" s="68"/>
      <c r="R257" s="68"/>
      <c r="S257" s="68"/>
      <c r="T257" s="68"/>
      <c r="U257" s="68"/>
      <c r="V257" s="68"/>
      <c r="W257" s="68"/>
      <c r="X257" s="68"/>
      <c r="Y257" s="68"/>
      <c r="Z257" s="68"/>
    </row>
    <row r="258" spans="1:26" s="17" customFormat="1" ht="33.75" hidden="1">
      <c r="A258" s="69"/>
      <c r="B258" s="72"/>
      <c r="C258" s="69"/>
      <c r="D258" s="69"/>
      <c r="E258" s="72"/>
      <c r="F258" s="47" t="s">
        <v>61</v>
      </c>
      <c r="G258" s="56">
        <f t="shared" si="195"/>
        <v>127535397.83000001</v>
      </c>
      <c r="H258" s="56">
        <v>0</v>
      </c>
      <c r="I258" s="56">
        <v>0</v>
      </c>
      <c r="J258" s="56">
        <v>0</v>
      </c>
      <c r="K258" s="56">
        <v>53101309.43</v>
      </c>
      <c r="L258" s="56">
        <v>74434088.400000006</v>
      </c>
      <c r="M258" s="56">
        <v>0</v>
      </c>
      <c r="N258" s="56">
        <v>0</v>
      </c>
      <c r="O258" s="57">
        <v>0</v>
      </c>
      <c r="P258" s="69"/>
      <c r="Q258" s="69"/>
      <c r="R258" s="69"/>
      <c r="S258" s="69"/>
      <c r="T258" s="69"/>
      <c r="U258" s="69"/>
      <c r="V258" s="69"/>
      <c r="W258" s="69"/>
      <c r="X258" s="69"/>
      <c r="Y258" s="69"/>
      <c r="Z258" s="69"/>
    </row>
    <row r="259" spans="1:26" s="17" customFormat="1" ht="22.5" hidden="1" customHeight="1">
      <c r="A259" s="65" t="s">
        <v>300</v>
      </c>
      <c r="B259" s="70" t="s">
        <v>306</v>
      </c>
      <c r="C259" s="65">
        <v>2023</v>
      </c>
      <c r="D259" s="65">
        <v>2024</v>
      </c>
      <c r="E259" s="70" t="s">
        <v>26</v>
      </c>
      <c r="F259" s="47" t="s">
        <v>49</v>
      </c>
      <c r="G259" s="56">
        <f t="shared" si="195"/>
        <v>2778561.25</v>
      </c>
      <c r="H259" s="56">
        <f>SUM(H260:H261)</f>
        <v>0</v>
      </c>
      <c r="I259" s="56">
        <f>SUM(I260:I261)</f>
        <v>0</v>
      </c>
      <c r="J259" s="56">
        <f>SUM(J260:J261)</f>
        <v>0</v>
      </c>
      <c r="K259" s="56">
        <f>SUM(K260:K261)</f>
        <v>1346370.65</v>
      </c>
      <c r="L259" s="56">
        <f t="shared" ref="L259:N259" si="202">SUM(L260:L261)</f>
        <v>1432190.5999999999</v>
      </c>
      <c r="M259" s="56">
        <f t="shared" si="202"/>
        <v>0</v>
      </c>
      <c r="N259" s="56">
        <f t="shared" si="202"/>
        <v>0</v>
      </c>
      <c r="O259" s="57">
        <f t="shared" ref="O259" si="203">SUM(O260:O261)</f>
        <v>0</v>
      </c>
      <c r="P259" s="65" t="s">
        <v>48</v>
      </c>
      <c r="Q259" s="65" t="s">
        <v>48</v>
      </c>
      <c r="R259" s="65" t="s">
        <v>48</v>
      </c>
      <c r="S259" s="65" t="s">
        <v>48</v>
      </c>
      <c r="T259" s="65" t="s">
        <v>48</v>
      </c>
      <c r="U259" s="65" t="s">
        <v>48</v>
      </c>
      <c r="V259" s="65" t="s">
        <v>48</v>
      </c>
      <c r="W259" s="65" t="s">
        <v>48</v>
      </c>
      <c r="X259" s="65" t="s">
        <v>48</v>
      </c>
      <c r="Y259" s="65" t="s">
        <v>48</v>
      </c>
      <c r="Z259" s="65" t="s">
        <v>48</v>
      </c>
    </row>
    <row r="260" spans="1:26" s="17" customFormat="1" ht="56.25" hidden="1">
      <c r="A260" s="68"/>
      <c r="B260" s="71"/>
      <c r="C260" s="68"/>
      <c r="D260" s="68"/>
      <c r="E260" s="71"/>
      <c r="F260" s="47" t="s">
        <v>60</v>
      </c>
      <c r="G260" s="56">
        <f t="shared" si="195"/>
        <v>111148.8</v>
      </c>
      <c r="H260" s="56">
        <v>0</v>
      </c>
      <c r="I260" s="56">
        <v>0</v>
      </c>
      <c r="J260" s="56">
        <v>0</v>
      </c>
      <c r="K260" s="56">
        <v>53856.160000000003</v>
      </c>
      <c r="L260" s="56">
        <v>57292.639999999999</v>
      </c>
      <c r="M260" s="56">
        <v>0</v>
      </c>
      <c r="N260" s="56">
        <v>0</v>
      </c>
      <c r="O260" s="57">
        <v>0</v>
      </c>
      <c r="P260" s="68"/>
      <c r="Q260" s="68"/>
      <c r="R260" s="68"/>
      <c r="S260" s="68"/>
      <c r="T260" s="68"/>
      <c r="U260" s="68"/>
      <c r="V260" s="68"/>
      <c r="W260" s="68"/>
      <c r="X260" s="68"/>
      <c r="Y260" s="68"/>
      <c r="Z260" s="68"/>
    </row>
    <row r="261" spans="1:26" s="17" customFormat="1" ht="33.75" hidden="1">
      <c r="A261" s="69"/>
      <c r="B261" s="72"/>
      <c r="C261" s="69"/>
      <c r="D261" s="69"/>
      <c r="E261" s="72"/>
      <c r="F261" s="47" t="s">
        <v>61</v>
      </c>
      <c r="G261" s="56">
        <f t="shared" si="195"/>
        <v>2667412.4500000002</v>
      </c>
      <c r="H261" s="56">
        <v>0</v>
      </c>
      <c r="I261" s="56">
        <v>0</v>
      </c>
      <c r="J261" s="56">
        <v>0</v>
      </c>
      <c r="K261" s="56">
        <v>1292514.49</v>
      </c>
      <c r="L261" s="56">
        <v>1374897.96</v>
      </c>
      <c r="M261" s="56">
        <v>0</v>
      </c>
      <c r="N261" s="56">
        <v>0</v>
      </c>
      <c r="O261" s="57">
        <v>0</v>
      </c>
      <c r="P261" s="69"/>
      <c r="Q261" s="69"/>
      <c r="R261" s="69"/>
      <c r="S261" s="69"/>
      <c r="T261" s="69"/>
      <c r="U261" s="69"/>
      <c r="V261" s="69"/>
      <c r="W261" s="69"/>
      <c r="X261" s="69"/>
      <c r="Y261" s="69"/>
      <c r="Z261" s="69"/>
    </row>
    <row r="262" spans="1:26" s="17" customFormat="1" ht="22.5" hidden="1" customHeight="1">
      <c r="A262" s="65" t="s">
        <v>301</v>
      </c>
      <c r="B262" s="70" t="s">
        <v>307</v>
      </c>
      <c r="C262" s="65">
        <v>2023</v>
      </c>
      <c r="D262" s="65">
        <v>2024</v>
      </c>
      <c r="E262" s="70" t="s">
        <v>26</v>
      </c>
      <c r="F262" s="47" t="s">
        <v>49</v>
      </c>
      <c r="G262" s="56">
        <f t="shared" si="195"/>
        <v>317120.82999999996</v>
      </c>
      <c r="H262" s="56">
        <f>SUM(H263:H264)</f>
        <v>0</v>
      </c>
      <c r="I262" s="56">
        <f>SUM(I263:I264)</f>
        <v>0</v>
      </c>
      <c r="J262" s="56">
        <f>SUM(J263:J264)</f>
        <v>0</v>
      </c>
      <c r="K262" s="56">
        <f>SUM(K263:K264)</f>
        <v>132144.25</v>
      </c>
      <c r="L262" s="56">
        <f t="shared" ref="L262:N262" si="204">SUM(L263:L264)</f>
        <v>184976.58</v>
      </c>
      <c r="M262" s="56">
        <f t="shared" si="204"/>
        <v>0</v>
      </c>
      <c r="N262" s="56">
        <f t="shared" si="204"/>
        <v>0</v>
      </c>
      <c r="O262" s="57">
        <f t="shared" ref="O262" si="205">SUM(O263:O264)</f>
        <v>0</v>
      </c>
      <c r="P262" s="65" t="s">
        <v>48</v>
      </c>
      <c r="Q262" s="65" t="s">
        <v>48</v>
      </c>
      <c r="R262" s="65" t="s">
        <v>48</v>
      </c>
      <c r="S262" s="65" t="s">
        <v>48</v>
      </c>
      <c r="T262" s="65" t="s">
        <v>48</v>
      </c>
      <c r="U262" s="65" t="s">
        <v>48</v>
      </c>
      <c r="V262" s="65" t="s">
        <v>48</v>
      </c>
      <c r="W262" s="65" t="s">
        <v>48</v>
      </c>
      <c r="X262" s="65" t="s">
        <v>48</v>
      </c>
      <c r="Y262" s="65" t="s">
        <v>48</v>
      </c>
      <c r="Z262" s="65" t="s">
        <v>48</v>
      </c>
    </row>
    <row r="263" spans="1:26" s="17" customFormat="1" ht="56.25" hidden="1">
      <c r="A263" s="68"/>
      <c r="B263" s="71"/>
      <c r="C263" s="68"/>
      <c r="D263" s="68"/>
      <c r="E263" s="71"/>
      <c r="F263" s="47" t="s">
        <v>60</v>
      </c>
      <c r="G263" s="56">
        <f t="shared" si="195"/>
        <v>317120.82999999996</v>
      </c>
      <c r="H263" s="56">
        <v>0</v>
      </c>
      <c r="I263" s="56">
        <v>0</v>
      </c>
      <c r="J263" s="56">
        <v>0</v>
      </c>
      <c r="K263" s="56">
        <v>132144.25</v>
      </c>
      <c r="L263" s="56">
        <v>184976.58</v>
      </c>
      <c r="M263" s="56">
        <v>0</v>
      </c>
      <c r="N263" s="56">
        <v>0</v>
      </c>
      <c r="O263" s="57">
        <v>0</v>
      </c>
      <c r="P263" s="68"/>
      <c r="Q263" s="68"/>
      <c r="R263" s="68"/>
      <c r="S263" s="68"/>
      <c r="T263" s="68"/>
      <c r="U263" s="68"/>
      <c r="V263" s="68"/>
      <c r="W263" s="68"/>
      <c r="X263" s="68"/>
      <c r="Y263" s="68"/>
      <c r="Z263" s="68"/>
    </row>
    <row r="264" spans="1:26" s="17" customFormat="1" ht="33.75" hidden="1">
      <c r="A264" s="69"/>
      <c r="B264" s="72"/>
      <c r="C264" s="69"/>
      <c r="D264" s="69"/>
      <c r="E264" s="72"/>
      <c r="F264" s="47" t="s">
        <v>61</v>
      </c>
      <c r="G264" s="56">
        <f t="shared" si="195"/>
        <v>0</v>
      </c>
      <c r="H264" s="56">
        <v>0</v>
      </c>
      <c r="I264" s="56">
        <v>0</v>
      </c>
      <c r="J264" s="56">
        <v>0</v>
      </c>
      <c r="K264" s="56">
        <v>0</v>
      </c>
      <c r="L264" s="56">
        <v>0</v>
      </c>
      <c r="M264" s="56">
        <v>0</v>
      </c>
      <c r="N264" s="56">
        <v>0</v>
      </c>
      <c r="O264" s="57">
        <v>0</v>
      </c>
      <c r="P264" s="69"/>
      <c r="Q264" s="69"/>
      <c r="R264" s="69"/>
      <c r="S264" s="69"/>
      <c r="T264" s="69"/>
      <c r="U264" s="69"/>
      <c r="V264" s="69"/>
      <c r="W264" s="69"/>
      <c r="X264" s="69"/>
      <c r="Y264" s="69"/>
      <c r="Z264" s="69"/>
    </row>
    <row r="265" spans="1:26" s="17" customFormat="1" ht="22.5" hidden="1" customHeight="1">
      <c r="A265" s="65" t="s">
        <v>308</v>
      </c>
      <c r="B265" s="70" t="s">
        <v>309</v>
      </c>
      <c r="C265" s="65">
        <v>2023</v>
      </c>
      <c r="D265" s="65">
        <v>2023</v>
      </c>
      <c r="E265" s="70" t="s">
        <v>26</v>
      </c>
      <c r="F265" s="47" t="s">
        <v>49</v>
      </c>
      <c r="G265" s="56">
        <f t="shared" si="195"/>
        <v>346007.04000000004</v>
      </c>
      <c r="H265" s="56">
        <f>SUM(H266:H267)</f>
        <v>0</v>
      </c>
      <c r="I265" s="56">
        <f>SUM(I266:I267)</f>
        <v>0</v>
      </c>
      <c r="J265" s="56">
        <f>SUM(J266:J267)</f>
        <v>0</v>
      </c>
      <c r="K265" s="56">
        <f>SUM(K266:K267)</f>
        <v>346007.04000000004</v>
      </c>
      <c r="L265" s="56">
        <f t="shared" ref="L265:N265" si="206">SUM(L266:L267)</f>
        <v>0</v>
      </c>
      <c r="M265" s="56">
        <f t="shared" si="206"/>
        <v>0</v>
      </c>
      <c r="N265" s="56">
        <f t="shared" si="206"/>
        <v>0</v>
      </c>
      <c r="O265" s="57">
        <f t="shared" ref="O265" si="207">SUM(O266:O267)</f>
        <v>0</v>
      </c>
      <c r="P265" s="65" t="s">
        <v>48</v>
      </c>
      <c r="Q265" s="65" t="s">
        <v>48</v>
      </c>
      <c r="R265" s="65" t="s">
        <v>48</v>
      </c>
      <c r="S265" s="65" t="s">
        <v>48</v>
      </c>
      <c r="T265" s="65" t="s">
        <v>48</v>
      </c>
      <c r="U265" s="65" t="s">
        <v>48</v>
      </c>
      <c r="V265" s="65" t="s">
        <v>48</v>
      </c>
      <c r="W265" s="65" t="s">
        <v>48</v>
      </c>
      <c r="X265" s="65" t="s">
        <v>48</v>
      </c>
      <c r="Y265" s="65" t="s">
        <v>48</v>
      </c>
      <c r="Z265" s="65" t="s">
        <v>48</v>
      </c>
    </row>
    <row r="266" spans="1:26" s="17" customFormat="1" ht="56.25" hidden="1">
      <c r="A266" s="68"/>
      <c r="B266" s="71"/>
      <c r="C266" s="68"/>
      <c r="D266" s="68"/>
      <c r="E266" s="71"/>
      <c r="F266" s="47" t="s">
        <v>60</v>
      </c>
      <c r="G266" s="56">
        <f t="shared" si="195"/>
        <v>13840.28</v>
      </c>
      <c r="H266" s="56">
        <v>0</v>
      </c>
      <c r="I266" s="56">
        <v>0</v>
      </c>
      <c r="J266" s="56">
        <v>0</v>
      </c>
      <c r="K266" s="56">
        <v>13840.28</v>
      </c>
      <c r="L266" s="56">
        <v>0</v>
      </c>
      <c r="M266" s="56">
        <v>0</v>
      </c>
      <c r="N266" s="56">
        <v>0</v>
      </c>
      <c r="O266" s="57">
        <v>0</v>
      </c>
      <c r="P266" s="68"/>
      <c r="Q266" s="68"/>
      <c r="R266" s="68"/>
      <c r="S266" s="68"/>
      <c r="T266" s="68"/>
      <c r="U266" s="68"/>
      <c r="V266" s="68"/>
      <c r="W266" s="68"/>
      <c r="X266" s="68"/>
      <c r="Y266" s="68"/>
      <c r="Z266" s="68"/>
    </row>
    <row r="267" spans="1:26" s="17" customFormat="1" ht="33.75" hidden="1">
      <c r="A267" s="69"/>
      <c r="B267" s="72"/>
      <c r="C267" s="69"/>
      <c r="D267" s="69"/>
      <c r="E267" s="72"/>
      <c r="F267" s="47" t="s">
        <v>61</v>
      </c>
      <c r="G267" s="56">
        <f t="shared" si="195"/>
        <v>332166.76</v>
      </c>
      <c r="H267" s="56">
        <v>0</v>
      </c>
      <c r="I267" s="56">
        <v>0</v>
      </c>
      <c r="J267" s="56">
        <v>0</v>
      </c>
      <c r="K267" s="56">
        <v>332166.76</v>
      </c>
      <c r="L267" s="56">
        <v>0</v>
      </c>
      <c r="M267" s="56">
        <v>0</v>
      </c>
      <c r="N267" s="56">
        <v>0</v>
      </c>
      <c r="O267" s="57">
        <v>0</v>
      </c>
      <c r="P267" s="69"/>
      <c r="Q267" s="69"/>
      <c r="R267" s="69"/>
      <c r="S267" s="69"/>
      <c r="T267" s="69"/>
      <c r="U267" s="69"/>
      <c r="V267" s="69"/>
      <c r="W267" s="69"/>
      <c r="X267" s="69"/>
      <c r="Y267" s="69"/>
      <c r="Z267" s="69"/>
    </row>
    <row r="268" spans="1:26" s="17" customFormat="1" ht="22.5" hidden="1" customHeight="1">
      <c r="A268" s="65" t="s">
        <v>310</v>
      </c>
      <c r="B268" s="70" t="s">
        <v>311</v>
      </c>
      <c r="C268" s="65">
        <v>2023</v>
      </c>
      <c r="D268" s="65">
        <v>2024</v>
      </c>
      <c r="E268" s="70" t="s">
        <v>26</v>
      </c>
      <c r="F268" s="47" t="s">
        <v>49</v>
      </c>
      <c r="G268" s="56">
        <f t="shared" si="195"/>
        <v>12649471.209999999</v>
      </c>
      <c r="H268" s="56">
        <f>SUM(H269:H270)</f>
        <v>0</v>
      </c>
      <c r="I268" s="56">
        <f>SUM(I269:I270)</f>
        <v>0</v>
      </c>
      <c r="J268" s="56">
        <f>SUM(J269:J270)</f>
        <v>0</v>
      </c>
      <c r="K268" s="56">
        <f>SUM(K269:K270)</f>
        <v>10752050.529999999</v>
      </c>
      <c r="L268" s="56">
        <f t="shared" ref="L268:N268" si="208">SUM(L269:L270)</f>
        <v>1897420.6800000002</v>
      </c>
      <c r="M268" s="56">
        <f t="shared" si="208"/>
        <v>0</v>
      </c>
      <c r="N268" s="56">
        <f t="shared" si="208"/>
        <v>0</v>
      </c>
      <c r="O268" s="57">
        <f t="shared" ref="O268" si="209">SUM(O269:O270)</f>
        <v>0</v>
      </c>
      <c r="P268" s="65" t="s">
        <v>48</v>
      </c>
      <c r="Q268" s="65" t="s">
        <v>48</v>
      </c>
      <c r="R268" s="65" t="s">
        <v>48</v>
      </c>
      <c r="S268" s="65" t="s">
        <v>48</v>
      </c>
      <c r="T268" s="65" t="s">
        <v>48</v>
      </c>
      <c r="U268" s="65" t="s">
        <v>48</v>
      </c>
      <c r="V268" s="65" t="s">
        <v>48</v>
      </c>
      <c r="W268" s="65" t="s">
        <v>48</v>
      </c>
      <c r="X268" s="65" t="s">
        <v>48</v>
      </c>
      <c r="Y268" s="65" t="s">
        <v>48</v>
      </c>
      <c r="Z268" s="65" t="s">
        <v>48</v>
      </c>
    </row>
    <row r="269" spans="1:26" s="17" customFormat="1" ht="56.25" hidden="1">
      <c r="A269" s="68"/>
      <c r="B269" s="71"/>
      <c r="C269" s="68"/>
      <c r="D269" s="68"/>
      <c r="E269" s="71"/>
      <c r="F269" s="47" t="s">
        <v>60</v>
      </c>
      <c r="G269" s="56">
        <f t="shared" si="195"/>
        <v>505978.85000000003</v>
      </c>
      <c r="H269" s="56">
        <v>0</v>
      </c>
      <c r="I269" s="56">
        <v>0</v>
      </c>
      <c r="J269" s="56">
        <v>0</v>
      </c>
      <c r="K269" s="56">
        <v>430082.02</v>
      </c>
      <c r="L269" s="56">
        <v>75896.83</v>
      </c>
      <c r="M269" s="56">
        <v>0</v>
      </c>
      <c r="N269" s="56">
        <v>0</v>
      </c>
      <c r="O269" s="57">
        <v>0</v>
      </c>
      <c r="P269" s="68"/>
      <c r="Q269" s="68"/>
      <c r="R269" s="68"/>
      <c r="S269" s="68"/>
      <c r="T269" s="68"/>
      <c r="U269" s="68"/>
      <c r="V269" s="68"/>
      <c r="W269" s="68"/>
      <c r="X269" s="68"/>
      <c r="Y269" s="68"/>
      <c r="Z269" s="68"/>
    </row>
    <row r="270" spans="1:26" s="17" customFormat="1" ht="33.75" hidden="1">
      <c r="A270" s="69"/>
      <c r="B270" s="72"/>
      <c r="C270" s="69"/>
      <c r="D270" s="69"/>
      <c r="E270" s="72"/>
      <c r="F270" s="47" t="s">
        <v>61</v>
      </c>
      <c r="G270" s="56">
        <f t="shared" si="195"/>
        <v>12143492.359999999</v>
      </c>
      <c r="H270" s="56">
        <v>0</v>
      </c>
      <c r="I270" s="56">
        <v>0</v>
      </c>
      <c r="J270" s="56">
        <v>0</v>
      </c>
      <c r="K270" s="56">
        <v>10321968.51</v>
      </c>
      <c r="L270" s="56">
        <v>1821523.85</v>
      </c>
      <c r="M270" s="56">
        <v>0</v>
      </c>
      <c r="N270" s="56">
        <v>0</v>
      </c>
      <c r="O270" s="57">
        <v>0</v>
      </c>
      <c r="P270" s="69"/>
      <c r="Q270" s="69"/>
      <c r="R270" s="69"/>
      <c r="S270" s="69"/>
      <c r="T270" s="69"/>
      <c r="U270" s="69"/>
      <c r="V270" s="69"/>
      <c r="W270" s="69"/>
      <c r="X270" s="69"/>
      <c r="Y270" s="69"/>
      <c r="Z270" s="69"/>
    </row>
    <row r="271" spans="1:26" s="17" customFormat="1" ht="22.5" hidden="1" customHeight="1">
      <c r="A271" s="65" t="s">
        <v>312</v>
      </c>
      <c r="B271" s="70" t="s">
        <v>313</v>
      </c>
      <c r="C271" s="65">
        <v>2023</v>
      </c>
      <c r="D271" s="65">
        <v>2024</v>
      </c>
      <c r="E271" s="70" t="s">
        <v>26</v>
      </c>
      <c r="F271" s="47" t="s">
        <v>49</v>
      </c>
      <c r="G271" s="56">
        <f t="shared" si="195"/>
        <v>339250.33</v>
      </c>
      <c r="H271" s="56">
        <f>SUM(H272:H273)</f>
        <v>0</v>
      </c>
      <c r="I271" s="56">
        <f>SUM(I272:I273)</f>
        <v>0</v>
      </c>
      <c r="J271" s="56">
        <f>SUM(J272:J273)</f>
        <v>0</v>
      </c>
      <c r="K271" s="56">
        <f>SUM(K272:K273)</f>
        <v>339250.33</v>
      </c>
      <c r="L271" s="56">
        <f t="shared" ref="L271:N271" si="210">SUM(L272:L273)</f>
        <v>0</v>
      </c>
      <c r="M271" s="56">
        <f t="shared" si="210"/>
        <v>0</v>
      </c>
      <c r="N271" s="56">
        <f t="shared" si="210"/>
        <v>0</v>
      </c>
      <c r="O271" s="57">
        <f t="shared" ref="O271" si="211">SUM(O272:O273)</f>
        <v>0</v>
      </c>
      <c r="P271" s="65" t="s">
        <v>48</v>
      </c>
      <c r="Q271" s="65" t="s">
        <v>48</v>
      </c>
      <c r="R271" s="65" t="s">
        <v>48</v>
      </c>
      <c r="S271" s="65" t="s">
        <v>48</v>
      </c>
      <c r="T271" s="65" t="s">
        <v>48</v>
      </c>
      <c r="U271" s="65" t="s">
        <v>48</v>
      </c>
      <c r="V271" s="65" t="s">
        <v>48</v>
      </c>
      <c r="W271" s="65" t="s">
        <v>48</v>
      </c>
      <c r="X271" s="65" t="s">
        <v>48</v>
      </c>
      <c r="Y271" s="65" t="s">
        <v>48</v>
      </c>
      <c r="Z271" s="65" t="s">
        <v>48</v>
      </c>
    </row>
    <row r="272" spans="1:26" s="17" customFormat="1" ht="56.25" hidden="1">
      <c r="A272" s="68"/>
      <c r="B272" s="71"/>
      <c r="C272" s="68"/>
      <c r="D272" s="68"/>
      <c r="E272" s="71"/>
      <c r="F272" s="47" t="s">
        <v>60</v>
      </c>
      <c r="G272" s="56">
        <f t="shared" si="195"/>
        <v>339250.33</v>
      </c>
      <c r="H272" s="56">
        <v>0</v>
      </c>
      <c r="I272" s="56">
        <v>0</v>
      </c>
      <c r="J272" s="56">
        <v>0</v>
      </c>
      <c r="K272" s="56">
        <v>339250.33</v>
      </c>
      <c r="L272" s="56">
        <v>0</v>
      </c>
      <c r="M272" s="56">
        <v>0</v>
      </c>
      <c r="N272" s="56">
        <v>0</v>
      </c>
      <c r="O272" s="57">
        <v>0</v>
      </c>
      <c r="P272" s="68"/>
      <c r="Q272" s="68"/>
      <c r="R272" s="68"/>
      <c r="S272" s="68"/>
      <c r="T272" s="68"/>
      <c r="U272" s="68"/>
      <c r="V272" s="68"/>
      <c r="W272" s="68"/>
      <c r="X272" s="68"/>
      <c r="Y272" s="68"/>
      <c r="Z272" s="68"/>
    </row>
    <row r="273" spans="1:26" s="17" customFormat="1" ht="33.75" hidden="1">
      <c r="A273" s="69"/>
      <c r="B273" s="72"/>
      <c r="C273" s="69"/>
      <c r="D273" s="69"/>
      <c r="E273" s="72"/>
      <c r="F273" s="47" t="s">
        <v>61</v>
      </c>
      <c r="G273" s="56">
        <f t="shared" si="195"/>
        <v>0</v>
      </c>
      <c r="H273" s="56">
        <v>0</v>
      </c>
      <c r="I273" s="56">
        <v>0</v>
      </c>
      <c r="J273" s="56">
        <v>0</v>
      </c>
      <c r="K273" s="56">
        <v>0</v>
      </c>
      <c r="L273" s="56">
        <v>0</v>
      </c>
      <c r="M273" s="56">
        <v>0</v>
      </c>
      <c r="N273" s="56">
        <v>0</v>
      </c>
      <c r="O273" s="57">
        <v>0</v>
      </c>
      <c r="P273" s="69"/>
      <c r="Q273" s="69"/>
      <c r="R273" s="69"/>
      <c r="S273" s="69"/>
      <c r="T273" s="69"/>
      <c r="U273" s="69"/>
      <c r="V273" s="69"/>
      <c r="W273" s="69"/>
      <c r="X273" s="69"/>
      <c r="Y273" s="69"/>
      <c r="Z273" s="69"/>
    </row>
    <row r="274" spans="1:26" s="17" customFormat="1" ht="33.75" hidden="1" customHeight="1">
      <c r="A274" s="65" t="s">
        <v>376</v>
      </c>
      <c r="B274" s="70" t="s">
        <v>377</v>
      </c>
      <c r="C274" s="65">
        <v>2025</v>
      </c>
      <c r="D274" s="65">
        <v>2025</v>
      </c>
      <c r="E274" s="70" t="s">
        <v>26</v>
      </c>
      <c r="F274" s="47" t="s">
        <v>49</v>
      </c>
      <c r="G274" s="56">
        <f t="shared" si="195"/>
        <v>45000</v>
      </c>
      <c r="H274" s="56">
        <f t="shared" ref="H274:N274" si="212">SUM(H275:H276)</f>
        <v>0</v>
      </c>
      <c r="I274" s="56">
        <f t="shared" si="212"/>
        <v>0</v>
      </c>
      <c r="J274" s="56">
        <f t="shared" si="212"/>
        <v>0</v>
      </c>
      <c r="K274" s="56">
        <f t="shared" si="212"/>
        <v>0</v>
      </c>
      <c r="L274" s="56">
        <f t="shared" si="212"/>
        <v>0</v>
      </c>
      <c r="M274" s="56">
        <f t="shared" si="212"/>
        <v>45000</v>
      </c>
      <c r="N274" s="56">
        <f t="shared" si="212"/>
        <v>0</v>
      </c>
      <c r="O274" s="57">
        <f t="shared" ref="O274" si="213">SUM(O275:O276)</f>
        <v>0</v>
      </c>
      <c r="P274" s="65" t="s">
        <v>378</v>
      </c>
      <c r="Q274" s="65" t="s">
        <v>73</v>
      </c>
      <c r="R274" s="65">
        <f t="shared" ref="R274" si="214">SUM(S274:Z274)</f>
        <v>100</v>
      </c>
      <c r="S274" s="65">
        <v>0</v>
      </c>
      <c r="T274" s="65">
        <v>0</v>
      </c>
      <c r="U274" s="65">
        <v>0</v>
      </c>
      <c r="V274" s="65">
        <v>0</v>
      </c>
      <c r="W274" s="65">
        <v>0</v>
      </c>
      <c r="X274" s="65">
        <v>100</v>
      </c>
      <c r="Y274" s="65">
        <v>0</v>
      </c>
      <c r="Z274" s="65">
        <v>0</v>
      </c>
    </row>
    <row r="275" spans="1:26" s="17" customFormat="1" ht="56.25" hidden="1">
      <c r="A275" s="68"/>
      <c r="B275" s="71"/>
      <c r="C275" s="68"/>
      <c r="D275" s="68"/>
      <c r="E275" s="71"/>
      <c r="F275" s="47" t="s">
        <v>60</v>
      </c>
      <c r="G275" s="56">
        <f t="shared" si="195"/>
        <v>45000</v>
      </c>
      <c r="H275" s="56">
        <v>0</v>
      </c>
      <c r="I275" s="56">
        <v>0</v>
      </c>
      <c r="J275" s="56">
        <v>0</v>
      </c>
      <c r="K275" s="56">
        <v>0</v>
      </c>
      <c r="L275" s="56">
        <v>0</v>
      </c>
      <c r="M275" s="56">
        <v>45000</v>
      </c>
      <c r="N275" s="56">
        <v>0</v>
      </c>
      <c r="O275" s="57">
        <v>0</v>
      </c>
      <c r="P275" s="68"/>
      <c r="Q275" s="68"/>
      <c r="R275" s="68"/>
      <c r="S275" s="68"/>
      <c r="T275" s="68"/>
      <c r="U275" s="68"/>
      <c r="V275" s="68"/>
      <c r="W275" s="68"/>
      <c r="X275" s="68"/>
      <c r="Y275" s="68"/>
      <c r="Z275" s="68"/>
    </row>
    <row r="276" spans="1:26" s="17" customFormat="1" ht="33.75" hidden="1">
      <c r="A276" s="69"/>
      <c r="B276" s="72"/>
      <c r="C276" s="69"/>
      <c r="D276" s="69"/>
      <c r="E276" s="72"/>
      <c r="F276" s="47" t="s">
        <v>61</v>
      </c>
      <c r="G276" s="56">
        <f t="shared" si="195"/>
        <v>0</v>
      </c>
      <c r="H276" s="56">
        <v>0</v>
      </c>
      <c r="I276" s="56">
        <v>0</v>
      </c>
      <c r="J276" s="56">
        <v>0</v>
      </c>
      <c r="K276" s="56">
        <v>0</v>
      </c>
      <c r="L276" s="56">
        <v>0</v>
      </c>
      <c r="M276" s="56">
        <v>0</v>
      </c>
      <c r="N276" s="56">
        <v>0</v>
      </c>
      <c r="O276" s="57">
        <v>0</v>
      </c>
      <c r="P276" s="69"/>
      <c r="Q276" s="69"/>
      <c r="R276" s="69"/>
      <c r="S276" s="69"/>
      <c r="T276" s="69"/>
      <c r="U276" s="69"/>
      <c r="V276" s="69"/>
      <c r="W276" s="69"/>
      <c r="X276" s="69"/>
      <c r="Y276" s="69"/>
      <c r="Z276" s="69"/>
    </row>
    <row r="277" spans="1:26" s="17" customFormat="1" ht="14.45" hidden="1" customHeight="1">
      <c r="A277" s="65">
        <v>73</v>
      </c>
      <c r="B277" s="70" t="s">
        <v>248</v>
      </c>
      <c r="C277" s="65">
        <v>2021</v>
      </c>
      <c r="D277" s="65">
        <v>2021</v>
      </c>
      <c r="E277" s="70" t="s">
        <v>26</v>
      </c>
      <c r="F277" s="47" t="s">
        <v>49</v>
      </c>
      <c r="G277" s="56">
        <f t="shared" si="195"/>
        <v>0</v>
      </c>
      <c r="H277" s="56">
        <f>SUM(H278:H279)</f>
        <v>0</v>
      </c>
      <c r="I277" s="56">
        <f>SUM(I278:I279)</f>
        <v>0</v>
      </c>
      <c r="J277" s="56">
        <v>0</v>
      </c>
      <c r="K277" s="56">
        <v>0</v>
      </c>
      <c r="L277" s="56">
        <v>0</v>
      </c>
      <c r="M277" s="56">
        <v>0</v>
      </c>
      <c r="N277" s="56">
        <v>0</v>
      </c>
      <c r="O277" s="57">
        <v>0</v>
      </c>
      <c r="P277" s="65" t="s">
        <v>3</v>
      </c>
      <c r="Q277" s="65" t="s">
        <v>73</v>
      </c>
      <c r="R277" s="65" t="s">
        <v>48</v>
      </c>
      <c r="S277" s="65">
        <v>81.5</v>
      </c>
      <c r="T277" s="65">
        <v>83</v>
      </c>
      <c r="U277" s="65">
        <v>85</v>
      </c>
      <c r="V277" s="65">
        <v>85.5</v>
      </c>
      <c r="W277" s="65">
        <v>85.5</v>
      </c>
      <c r="X277" s="65">
        <v>85.5</v>
      </c>
      <c r="Y277" s="65">
        <v>85.5</v>
      </c>
      <c r="Z277" s="65">
        <v>85.5</v>
      </c>
    </row>
    <row r="278" spans="1:26" s="17" customFormat="1" ht="56.25" hidden="1">
      <c r="A278" s="68"/>
      <c r="B278" s="71"/>
      <c r="C278" s="68"/>
      <c r="D278" s="68"/>
      <c r="E278" s="71"/>
      <c r="F278" s="47" t="s">
        <v>60</v>
      </c>
      <c r="G278" s="56">
        <f t="shared" si="195"/>
        <v>0</v>
      </c>
      <c r="H278" s="56">
        <v>0</v>
      </c>
      <c r="I278" s="56">
        <v>0</v>
      </c>
      <c r="J278" s="56">
        <v>0</v>
      </c>
      <c r="K278" s="56">
        <v>0</v>
      </c>
      <c r="L278" s="56">
        <v>0</v>
      </c>
      <c r="M278" s="56">
        <v>0</v>
      </c>
      <c r="N278" s="56">
        <v>0</v>
      </c>
      <c r="O278" s="57">
        <v>0</v>
      </c>
      <c r="P278" s="68"/>
      <c r="Q278" s="68"/>
      <c r="R278" s="68"/>
      <c r="S278" s="68"/>
      <c r="T278" s="68"/>
      <c r="U278" s="68"/>
      <c r="V278" s="68"/>
      <c r="W278" s="68"/>
      <c r="X278" s="68"/>
      <c r="Y278" s="68"/>
      <c r="Z278" s="68"/>
    </row>
    <row r="279" spans="1:26" s="17" customFormat="1" ht="33.75" hidden="1">
      <c r="A279" s="69"/>
      <c r="B279" s="72"/>
      <c r="C279" s="69"/>
      <c r="D279" s="69"/>
      <c r="E279" s="72"/>
      <c r="F279" s="47" t="s">
        <v>61</v>
      </c>
      <c r="G279" s="56">
        <f t="shared" si="195"/>
        <v>0</v>
      </c>
      <c r="H279" s="56">
        <v>0</v>
      </c>
      <c r="I279" s="56">
        <v>0</v>
      </c>
      <c r="J279" s="56">
        <v>0</v>
      </c>
      <c r="K279" s="56">
        <v>0</v>
      </c>
      <c r="L279" s="56">
        <v>0</v>
      </c>
      <c r="M279" s="56">
        <v>0</v>
      </c>
      <c r="N279" s="56">
        <v>0</v>
      </c>
      <c r="O279" s="57">
        <v>0</v>
      </c>
      <c r="P279" s="69"/>
      <c r="Q279" s="69"/>
      <c r="R279" s="69"/>
      <c r="S279" s="69"/>
      <c r="T279" s="69"/>
      <c r="U279" s="69"/>
      <c r="V279" s="69"/>
      <c r="W279" s="69"/>
      <c r="X279" s="69"/>
      <c r="Y279" s="69"/>
      <c r="Z279" s="69"/>
    </row>
    <row r="280" spans="1:26" s="17" customFormat="1" ht="14.45" hidden="1" customHeight="1">
      <c r="A280" s="65">
        <v>74</v>
      </c>
      <c r="B280" s="70" t="s">
        <v>249</v>
      </c>
      <c r="C280" s="65">
        <v>2020</v>
      </c>
      <c r="D280" s="65">
        <v>2020</v>
      </c>
      <c r="E280" s="70" t="s">
        <v>26</v>
      </c>
      <c r="F280" s="47" t="s">
        <v>49</v>
      </c>
      <c r="G280" s="56">
        <f t="shared" si="195"/>
        <v>1400000</v>
      </c>
      <c r="H280" s="56">
        <f>SUM(H281:H282)</f>
        <v>1400000</v>
      </c>
      <c r="I280" s="56">
        <v>0</v>
      </c>
      <c r="J280" s="56">
        <v>0</v>
      </c>
      <c r="K280" s="56">
        <v>0</v>
      </c>
      <c r="L280" s="56">
        <v>0</v>
      </c>
      <c r="M280" s="56">
        <v>0</v>
      </c>
      <c r="N280" s="56">
        <v>0</v>
      </c>
      <c r="O280" s="57">
        <v>0</v>
      </c>
      <c r="P280" s="65" t="s">
        <v>4</v>
      </c>
      <c r="Q280" s="65" t="s">
        <v>73</v>
      </c>
      <c r="R280" s="65" t="s">
        <v>48</v>
      </c>
      <c r="S280" s="65">
        <v>81.5</v>
      </c>
      <c r="T280" s="65">
        <v>83</v>
      </c>
      <c r="U280" s="65">
        <v>85</v>
      </c>
      <c r="V280" s="65">
        <v>85.5</v>
      </c>
      <c r="W280" s="65">
        <v>85.5</v>
      </c>
      <c r="X280" s="65">
        <v>85.5</v>
      </c>
      <c r="Y280" s="65">
        <v>85.5</v>
      </c>
      <c r="Z280" s="65">
        <v>85.5</v>
      </c>
    </row>
    <row r="281" spans="1:26" s="17" customFormat="1" ht="56.25" hidden="1">
      <c r="A281" s="68"/>
      <c r="B281" s="71"/>
      <c r="C281" s="68"/>
      <c r="D281" s="68"/>
      <c r="E281" s="71"/>
      <c r="F281" s="47" t="s">
        <v>60</v>
      </c>
      <c r="G281" s="56">
        <f t="shared" si="195"/>
        <v>56000</v>
      </c>
      <c r="H281" s="56">
        <v>56000</v>
      </c>
      <c r="I281" s="56">
        <v>0</v>
      </c>
      <c r="J281" s="56">
        <v>0</v>
      </c>
      <c r="K281" s="56">
        <v>0</v>
      </c>
      <c r="L281" s="56">
        <v>0</v>
      </c>
      <c r="M281" s="56">
        <v>0</v>
      </c>
      <c r="N281" s="56">
        <v>0</v>
      </c>
      <c r="O281" s="57">
        <v>0</v>
      </c>
      <c r="P281" s="68"/>
      <c r="Q281" s="68"/>
      <c r="R281" s="68"/>
      <c r="S281" s="68"/>
      <c r="T281" s="68"/>
      <c r="U281" s="68"/>
      <c r="V281" s="68"/>
      <c r="W281" s="68"/>
      <c r="X281" s="68"/>
      <c r="Y281" s="68"/>
      <c r="Z281" s="68"/>
    </row>
    <row r="282" spans="1:26" s="17" customFormat="1" ht="33.75" hidden="1" customHeight="1">
      <c r="A282" s="69"/>
      <c r="B282" s="72"/>
      <c r="C282" s="69"/>
      <c r="D282" s="69"/>
      <c r="E282" s="72"/>
      <c r="F282" s="47" t="s">
        <v>61</v>
      </c>
      <c r="G282" s="56">
        <f t="shared" si="195"/>
        <v>1344000</v>
      </c>
      <c r="H282" s="56">
        <v>1344000</v>
      </c>
      <c r="I282" s="56">
        <v>0</v>
      </c>
      <c r="J282" s="56">
        <v>0</v>
      </c>
      <c r="K282" s="56">
        <v>0</v>
      </c>
      <c r="L282" s="56">
        <v>0</v>
      </c>
      <c r="M282" s="56">
        <v>0</v>
      </c>
      <c r="N282" s="56">
        <v>0</v>
      </c>
      <c r="O282" s="57">
        <v>0</v>
      </c>
      <c r="P282" s="69"/>
      <c r="Q282" s="69"/>
      <c r="R282" s="69"/>
      <c r="S282" s="69"/>
      <c r="T282" s="69"/>
      <c r="U282" s="69"/>
      <c r="V282" s="69"/>
      <c r="W282" s="69"/>
      <c r="X282" s="69"/>
      <c r="Y282" s="69"/>
      <c r="Z282" s="69"/>
    </row>
    <row r="283" spans="1:26" s="17" customFormat="1" ht="33.75" hidden="1" customHeight="1">
      <c r="A283" s="65" t="s">
        <v>350</v>
      </c>
      <c r="B283" s="70" t="s">
        <v>351</v>
      </c>
      <c r="C283" s="65">
        <v>2024</v>
      </c>
      <c r="D283" s="65">
        <v>2026</v>
      </c>
      <c r="E283" s="70" t="s">
        <v>26</v>
      </c>
      <c r="F283" s="47" t="s">
        <v>49</v>
      </c>
      <c r="G283" s="56">
        <f t="shared" si="195"/>
        <v>10470.719999999999</v>
      </c>
      <c r="H283" s="56">
        <f t="shared" ref="H283:N283" si="215">H284+H285</f>
        <v>0</v>
      </c>
      <c r="I283" s="56">
        <f t="shared" si="215"/>
        <v>0</v>
      </c>
      <c r="J283" s="56">
        <f t="shared" si="215"/>
        <v>0</v>
      </c>
      <c r="K283" s="56">
        <f t="shared" si="215"/>
        <v>0</v>
      </c>
      <c r="L283" s="56">
        <f t="shared" si="215"/>
        <v>10470.719999999999</v>
      </c>
      <c r="M283" s="56">
        <f t="shared" si="215"/>
        <v>0</v>
      </c>
      <c r="N283" s="56">
        <f t="shared" si="215"/>
        <v>0</v>
      </c>
      <c r="O283" s="57">
        <f t="shared" ref="O283" si="216">O284+O285</f>
        <v>0</v>
      </c>
      <c r="P283" s="65" t="s">
        <v>48</v>
      </c>
      <c r="Q283" s="65" t="s">
        <v>48</v>
      </c>
      <c r="R283" s="65" t="s">
        <v>48</v>
      </c>
      <c r="S283" s="65" t="s">
        <v>48</v>
      </c>
      <c r="T283" s="65" t="s">
        <v>48</v>
      </c>
      <c r="U283" s="65" t="s">
        <v>48</v>
      </c>
      <c r="V283" s="65" t="s">
        <v>48</v>
      </c>
      <c r="W283" s="65" t="s">
        <v>48</v>
      </c>
      <c r="X283" s="65" t="s">
        <v>48</v>
      </c>
      <c r="Y283" s="65" t="s">
        <v>48</v>
      </c>
      <c r="Z283" s="65" t="s">
        <v>48</v>
      </c>
    </row>
    <row r="284" spans="1:26" s="17" customFormat="1" ht="33.75" hidden="1" customHeight="1">
      <c r="A284" s="68"/>
      <c r="B284" s="71"/>
      <c r="C284" s="68"/>
      <c r="D284" s="68"/>
      <c r="E284" s="71"/>
      <c r="F284" s="47" t="s">
        <v>60</v>
      </c>
      <c r="G284" s="56">
        <f t="shared" si="195"/>
        <v>10470.719999999999</v>
      </c>
      <c r="H284" s="56">
        <v>0</v>
      </c>
      <c r="I284" s="56">
        <v>0</v>
      </c>
      <c r="J284" s="56">
        <v>0</v>
      </c>
      <c r="K284" s="56">
        <v>0</v>
      </c>
      <c r="L284" s="56">
        <f>L287</f>
        <v>10470.719999999999</v>
      </c>
      <c r="M284" s="56">
        <v>0</v>
      </c>
      <c r="N284" s="56">
        <v>0</v>
      </c>
      <c r="O284" s="57">
        <v>0</v>
      </c>
      <c r="P284" s="68"/>
      <c r="Q284" s="68"/>
      <c r="R284" s="68"/>
      <c r="S284" s="68"/>
      <c r="T284" s="68"/>
      <c r="U284" s="68"/>
      <c r="V284" s="68"/>
      <c r="W284" s="68"/>
      <c r="X284" s="68"/>
      <c r="Y284" s="68"/>
      <c r="Z284" s="68"/>
    </row>
    <row r="285" spans="1:26" s="17" customFormat="1" ht="33.75" hidden="1" customHeight="1">
      <c r="A285" s="69"/>
      <c r="B285" s="72"/>
      <c r="C285" s="69"/>
      <c r="D285" s="69"/>
      <c r="E285" s="72"/>
      <c r="F285" s="47" t="s">
        <v>61</v>
      </c>
      <c r="G285" s="56">
        <f t="shared" si="195"/>
        <v>0</v>
      </c>
      <c r="H285" s="56">
        <v>0</v>
      </c>
      <c r="I285" s="56">
        <v>0</v>
      </c>
      <c r="J285" s="56">
        <v>0</v>
      </c>
      <c r="K285" s="56">
        <v>0</v>
      </c>
      <c r="L285" s="56">
        <f>L288</f>
        <v>0</v>
      </c>
      <c r="M285" s="56">
        <v>0</v>
      </c>
      <c r="N285" s="56">
        <v>0</v>
      </c>
      <c r="O285" s="57">
        <v>0</v>
      </c>
      <c r="P285" s="69"/>
      <c r="Q285" s="69"/>
      <c r="R285" s="69"/>
      <c r="S285" s="69"/>
      <c r="T285" s="69"/>
      <c r="U285" s="69"/>
      <c r="V285" s="69"/>
      <c r="W285" s="69"/>
      <c r="X285" s="69"/>
      <c r="Y285" s="69"/>
      <c r="Z285" s="69"/>
    </row>
    <row r="286" spans="1:26" s="17" customFormat="1" ht="33.75" hidden="1" customHeight="1">
      <c r="A286" s="65" t="s">
        <v>352</v>
      </c>
      <c r="B286" s="70" t="s">
        <v>353</v>
      </c>
      <c r="C286" s="65">
        <v>2024</v>
      </c>
      <c r="D286" s="65">
        <v>2026</v>
      </c>
      <c r="E286" s="70" t="s">
        <v>26</v>
      </c>
      <c r="F286" s="47" t="s">
        <v>49</v>
      </c>
      <c r="G286" s="56">
        <f t="shared" si="195"/>
        <v>10470.719999999999</v>
      </c>
      <c r="H286" s="56">
        <f t="shared" ref="H286:N286" si="217">H287+H288</f>
        <v>0</v>
      </c>
      <c r="I286" s="56">
        <f t="shared" si="217"/>
        <v>0</v>
      </c>
      <c r="J286" s="56">
        <f t="shared" si="217"/>
        <v>0</v>
      </c>
      <c r="K286" s="56">
        <f t="shared" si="217"/>
        <v>0</v>
      </c>
      <c r="L286" s="56">
        <f t="shared" si="217"/>
        <v>10470.719999999999</v>
      </c>
      <c r="M286" s="56">
        <f t="shared" si="217"/>
        <v>0</v>
      </c>
      <c r="N286" s="56">
        <f t="shared" si="217"/>
        <v>0</v>
      </c>
      <c r="O286" s="57">
        <f t="shared" ref="O286" si="218">O287+O288</f>
        <v>0</v>
      </c>
      <c r="P286" s="65" t="s">
        <v>48</v>
      </c>
      <c r="Q286" s="65" t="s">
        <v>48</v>
      </c>
      <c r="R286" s="65" t="s">
        <v>48</v>
      </c>
      <c r="S286" s="65" t="s">
        <v>48</v>
      </c>
      <c r="T286" s="65" t="s">
        <v>48</v>
      </c>
      <c r="U286" s="65" t="s">
        <v>48</v>
      </c>
      <c r="V286" s="65" t="s">
        <v>48</v>
      </c>
      <c r="W286" s="65" t="s">
        <v>48</v>
      </c>
      <c r="X286" s="65" t="s">
        <v>48</v>
      </c>
      <c r="Y286" s="65" t="s">
        <v>48</v>
      </c>
      <c r="Z286" s="65" t="s">
        <v>48</v>
      </c>
    </row>
    <row r="287" spans="1:26" s="17" customFormat="1" ht="33.75" hidden="1" customHeight="1">
      <c r="A287" s="68"/>
      <c r="B287" s="71"/>
      <c r="C287" s="68"/>
      <c r="D287" s="68"/>
      <c r="E287" s="71"/>
      <c r="F287" s="47" t="s">
        <v>60</v>
      </c>
      <c r="G287" s="56">
        <f t="shared" si="195"/>
        <v>10470.719999999999</v>
      </c>
      <c r="H287" s="56">
        <v>0</v>
      </c>
      <c r="I287" s="56">
        <v>0</v>
      </c>
      <c r="J287" s="56">
        <v>0</v>
      </c>
      <c r="K287" s="56">
        <v>0</v>
      </c>
      <c r="L287" s="56">
        <v>10470.719999999999</v>
      </c>
      <c r="M287" s="56">
        <v>0</v>
      </c>
      <c r="N287" s="56">
        <v>0</v>
      </c>
      <c r="O287" s="57">
        <v>0</v>
      </c>
      <c r="P287" s="68"/>
      <c r="Q287" s="68"/>
      <c r="R287" s="68"/>
      <c r="S287" s="68"/>
      <c r="T287" s="68"/>
      <c r="U287" s="68"/>
      <c r="V287" s="68"/>
      <c r="W287" s="68"/>
      <c r="X287" s="68"/>
      <c r="Y287" s="68"/>
      <c r="Z287" s="68"/>
    </row>
    <row r="288" spans="1:26" s="17" customFormat="1" ht="33.75" hidden="1" customHeight="1">
      <c r="A288" s="69"/>
      <c r="B288" s="72"/>
      <c r="C288" s="69"/>
      <c r="D288" s="69"/>
      <c r="E288" s="72"/>
      <c r="F288" s="47" t="s">
        <v>61</v>
      </c>
      <c r="G288" s="56">
        <f t="shared" si="195"/>
        <v>0</v>
      </c>
      <c r="H288" s="56">
        <v>0</v>
      </c>
      <c r="I288" s="56">
        <v>0</v>
      </c>
      <c r="J288" s="56">
        <v>0</v>
      </c>
      <c r="K288" s="56">
        <v>0</v>
      </c>
      <c r="L288" s="56">
        <v>0</v>
      </c>
      <c r="M288" s="56">
        <v>0</v>
      </c>
      <c r="N288" s="56">
        <v>0</v>
      </c>
      <c r="O288" s="57">
        <v>0</v>
      </c>
      <c r="P288" s="69"/>
      <c r="Q288" s="69"/>
      <c r="R288" s="69"/>
      <c r="S288" s="69"/>
      <c r="T288" s="69"/>
      <c r="U288" s="69"/>
      <c r="V288" s="69"/>
      <c r="W288" s="69"/>
      <c r="X288" s="69"/>
      <c r="Y288" s="69"/>
      <c r="Z288" s="69"/>
    </row>
    <row r="289" spans="1:26" s="17" customFormat="1" ht="33.75" hidden="1" customHeight="1">
      <c r="A289" s="65" t="s">
        <v>348</v>
      </c>
      <c r="B289" s="70" t="s">
        <v>347</v>
      </c>
      <c r="C289" s="65">
        <v>2023</v>
      </c>
      <c r="D289" s="65">
        <v>2027</v>
      </c>
      <c r="E289" s="70" t="s">
        <v>26</v>
      </c>
      <c r="F289" s="47" t="s">
        <v>49</v>
      </c>
      <c r="G289" s="56">
        <f t="shared" si="195"/>
        <v>11235672.129999999</v>
      </c>
      <c r="H289" s="56">
        <f>H290+H291</f>
        <v>0</v>
      </c>
      <c r="I289" s="56">
        <f t="shared" ref="I289:N289" si="219">I290+I291</f>
        <v>0</v>
      </c>
      <c r="J289" s="56">
        <f t="shared" si="219"/>
        <v>0</v>
      </c>
      <c r="K289" s="56">
        <f t="shared" si="219"/>
        <v>4177301.33</v>
      </c>
      <c r="L289" s="56">
        <f t="shared" si="219"/>
        <v>4148370.8</v>
      </c>
      <c r="M289" s="56">
        <f t="shared" si="219"/>
        <v>2910000</v>
      </c>
      <c r="N289" s="56">
        <f t="shared" si="219"/>
        <v>0</v>
      </c>
      <c r="O289" s="57">
        <f t="shared" ref="O289" si="220">O290+O291</f>
        <v>0</v>
      </c>
      <c r="P289" s="65" t="s">
        <v>349</v>
      </c>
      <c r="Q289" s="65" t="s">
        <v>73</v>
      </c>
      <c r="R289" s="65" t="s">
        <v>48</v>
      </c>
      <c r="S289" s="65" t="s">
        <v>48</v>
      </c>
      <c r="T289" s="65" t="s">
        <v>48</v>
      </c>
      <c r="U289" s="65" t="s">
        <v>48</v>
      </c>
      <c r="V289" s="65">
        <v>100</v>
      </c>
      <c r="W289" s="65">
        <v>100</v>
      </c>
      <c r="X289" s="65">
        <v>100</v>
      </c>
      <c r="Y289" s="65" t="s">
        <v>48</v>
      </c>
      <c r="Z289" s="65" t="s">
        <v>48</v>
      </c>
    </row>
    <row r="290" spans="1:26" s="17" customFormat="1" ht="33.75" hidden="1" customHeight="1">
      <c r="A290" s="68"/>
      <c r="B290" s="71"/>
      <c r="C290" s="68"/>
      <c r="D290" s="68"/>
      <c r="E290" s="71"/>
      <c r="F290" s="47" t="s">
        <v>60</v>
      </c>
      <c r="G290" s="56">
        <f t="shared" si="195"/>
        <v>11235672.129999999</v>
      </c>
      <c r="H290" s="56">
        <v>0</v>
      </c>
      <c r="I290" s="56">
        <v>0</v>
      </c>
      <c r="J290" s="56">
        <v>0</v>
      </c>
      <c r="K290" s="56">
        <v>4177301.33</v>
      </c>
      <c r="L290" s="56">
        <v>4148370.8</v>
      </c>
      <c r="M290" s="56">
        <v>2910000</v>
      </c>
      <c r="N290" s="56">
        <v>0</v>
      </c>
      <c r="O290" s="57">
        <v>0</v>
      </c>
      <c r="P290" s="68"/>
      <c r="Q290" s="68"/>
      <c r="R290" s="68"/>
      <c r="S290" s="68"/>
      <c r="T290" s="68"/>
      <c r="U290" s="68"/>
      <c r="V290" s="68"/>
      <c r="W290" s="68"/>
      <c r="X290" s="68"/>
      <c r="Y290" s="68"/>
      <c r="Z290" s="68"/>
    </row>
    <row r="291" spans="1:26" s="17" customFormat="1" ht="33.75" hidden="1" customHeight="1">
      <c r="A291" s="69"/>
      <c r="B291" s="72"/>
      <c r="C291" s="69"/>
      <c r="D291" s="69"/>
      <c r="E291" s="72"/>
      <c r="F291" s="47" t="s">
        <v>61</v>
      </c>
      <c r="G291" s="56">
        <f t="shared" si="195"/>
        <v>0</v>
      </c>
      <c r="H291" s="56">
        <v>0</v>
      </c>
      <c r="I291" s="56">
        <v>0</v>
      </c>
      <c r="J291" s="56">
        <v>0</v>
      </c>
      <c r="K291" s="56">
        <v>0</v>
      </c>
      <c r="L291" s="56">
        <v>0</v>
      </c>
      <c r="M291" s="56">
        <v>0</v>
      </c>
      <c r="N291" s="56">
        <v>0</v>
      </c>
      <c r="O291" s="57">
        <v>0</v>
      </c>
      <c r="P291" s="69"/>
      <c r="Q291" s="69"/>
      <c r="R291" s="69"/>
      <c r="S291" s="69"/>
      <c r="T291" s="69"/>
      <c r="U291" s="69"/>
      <c r="V291" s="69"/>
      <c r="W291" s="69"/>
      <c r="X291" s="69"/>
      <c r="Y291" s="69"/>
      <c r="Z291" s="69"/>
    </row>
    <row r="292" spans="1:26" s="17" customFormat="1" ht="14.45" hidden="1" customHeight="1">
      <c r="A292" s="65">
        <v>75</v>
      </c>
      <c r="B292" s="70" t="s">
        <v>250</v>
      </c>
      <c r="C292" s="65">
        <v>2020</v>
      </c>
      <c r="D292" s="65">
        <v>2027</v>
      </c>
      <c r="E292" s="70" t="s">
        <v>26</v>
      </c>
      <c r="F292" s="47" t="s">
        <v>49</v>
      </c>
      <c r="G292" s="56">
        <f t="shared" si="195"/>
        <v>580000</v>
      </c>
      <c r="H292" s="56">
        <f t="shared" ref="H292:M292" si="221">SUM(H293:H294)</f>
        <v>0</v>
      </c>
      <c r="I292" s="56">
        <f t="shared" si="221"/>
        <v>0</v>
      </c>
      <c r="J292" s="56">
        <f t="shared" si="221"/>
        <v>0</v>
      </c>
      <c r="K292" s="56">
        <f t="shared" si="221"/>
        <v>280000</v>
      </c>
      <c r="L292" s="56">
        <f t="shared" si="221"/>
        <v>0</v>
      </c>
      <c r="M292" s="56">
        <f t="shared" si="221"/>
        <v>100000</v>
      </c>
      <c r="N292" s="56">
        <f>SUM(N293:N294)</f>
        <v>100000</v>
      </c>
      <c r="O292" s="57">
        <f>SUM(O293:O294)</f>
        <v>100000</v>
      </c>
      <c r="P292" s="65" t="s">
        <v>5</v>
      </c>
      <c r="Q292" s="65" t="s">
        <v>73</v>
      </c>
      <c r="R292" s="65">
        <v>100</v>
      </c>
      <c r="S292" s="65">
        <v>100</v>
      </c>
      <c r="T292" s="65">
        <v>100</v>
      </c>
      <c r="U292" s="65">
        <v>100</v>
      </c>
      <c r="V292" s="65">
        <v>100</v>
      </c>
      <c r="W292" s="65">
        <v>100</v>
      </c>
      <c r="X292" s="65">
        <v>100</v>
      </c>
      <c r="Y292" s="65">
        <v>100</v>
      </c>
      <c r="Z292" s="65">
        <v>100</v>
      </c>
    </row>
    <row r="293" spans="1:26" s="17" customFormat="1" ht="56.25" hidden="1">
      <c r="A293" s="68"/>
      <c r="B293" s="71"/>
      <c r="C293" s="68"/>
      <c r="D293" s="68"/>
      <c r="E293" s="71"/>
      <c r="F293" s="47" t="s">
        <v>60</v>
      </c>
      <c r="G293" s="56">
        <f t="shared" si="195"/>
        <v>580000</v>
      </c>
      <c r="H293" s="56">
        <v>0</v>
      </c>
      <c r="I293" s="56">
        <v>0</v>
      </c>
      <c r="J293" s="56">
        <v>0</v>
      </c>
      <c r="K293" s="56">
        <v>280000</v>
      </c>
      <c r="L293" s="56">
        <v>0</v>
      </c>
      <c r="M293" s="56">
        <v>100000</v>
      </c>
      <c r="N293" s="56">
        <v>100000</v>
      </c>
      <c r="O293" s="57">
        <v>100000</v>
      </c>
      <c r="P293" s="68"/>
      <c r="Q293" s="68"/>
      <c r="R293" s="68"/>
      <c r="S293" s="68"/>
      <c r="T293" s="68"/>
      <c r="U293" s="68"/>
      <c r="V293" s="68"/>
      <c r="W293" s="68"/>
      <c r="X293" s="68"/>
      <c r="Y293" s="68"/>
      <c r="Z293" s="68"/>
    </row>
    <row r="294" spans="1:26" s="17" customFormat="1" ht="33.75" hidden="1">
      <c r="A294" s="69"/>
      <c r="B294" s="72"/>
      <c r="C294" s="69"/>
      <c r="D294" s="69"/>
      <c r="E294" s="72"/>
      <c r="F294" s="47" t="s">
        <v>61</v>
      </c>
      <c r="G294" s="56">
        <f t="shared" si="195"/>
        <v>0</v>
      </c>
      <c r="H294" s="56">
        <v>0</v>
      </c>
      <c r="I294" s="56">
        <v>0</v>
      </c>
      <c r="J294" s="56">
        <v>0</v>
      </c>
      <c r="K294" s="56">
        <v>0</v>
      </c>
      <c r="L294" s="56">
        <v>0</v>
      </c>
      <c r="M294" s="56">
        <v>0</v>
      </c>
      <c r="N294" s="56">
        <v>0</v>
      </c>
      <c r="O294" s="57">
        <v>0</v>
      </c>
      <c r="P294" s="69"/>
      <c r="Q294" s="69"/>
      <c r="R294" s="69"/>
      <c r="S294" s="69"/>
      <c r="T294" s="69"/>
      <c r="U294" s="69"/>
      <c r="V294" s="69"/>
      <c r="W294" s="69"/>
      <c r="X294" s="69"/>
      <c r="Y294" s="69"/>
      <c r="Z294" s="69"/>
    </row>
    <row r="295" spans="1:26" s="17" customFormat="1" ht="14.45" hidden="1" customHeight="1">
      <c r="A295" s="65">
        <v>76</v>
      </c>
      <c r="B295" s="70" t="s">
        <v>251</v>
      </c>
      <c r="C295" s="65">
        <v>2020</v>
      </c>
      <c r="D295" s="65">
        <v>2027</v>
      </c>
      <c r="E295" s="70" t="s">
        <v>26</v>
      </c>
      <c r="F295" s="47" t="s">
        <v>49</v>
      </c>
      <c r="G295" s="56">
        <f t="shared" si="195"/>
        <v>493349.75</v>
      </c>
      <c r="H295" s="56">
        <f>SUM(H296:H297)</f>
        <v>0</v>
      </c>
      <c r="I295" s="56">
        <f t="shared" ref="I295:N295" si="222">SUM(I296:I297)</f>
        <v>0</v>
      </c>
      <c r="J295" s="56">
        <f t="shared" si="222"/>
        <v>0</v>
      </c>
      <c r="K295" s="56">
        <f>SUM(K296:K297)</f>
        <v>361349.75</v>
      </c>
      <c r="L295" s="56">
        <f t="shared" si="222"/>
        <v>32000</v>
      </c>
      <c r="M295" s="56">
        <f t="shared" si="222"/>
        <v>50000</v>
      </c>
      <c r="N295" s="56">
        <f t="shared" si="222"/>
        <v>25000</v>
      </c>
      <c r="O295" s="57">
        <f t="shared" ref="O295" si="223">SUM(O296:O297)</f>
        <v>25000</v>
      </c>
      <c r="P295" s="65" t="s">
        <v>6</v>
      </c>
      <c r="Q295" s="65" t="s">
        <v>88</v>
      </c>
      <c r="R295" s="65">
        <f>SUM(S295:Z297)</f>
        <v>5</v>
      </c>
      <c r="S295" s="65">
        <v>0</v>
      </c>
      <c r="T295" s="65">
        <v>0</v>
      </c>
      <c r="U295" s="65">
        <v>0</v>
      </c>
      <c r="V295" s="65">
        <v>1</v>
      </c>
      <c r="W295" s="65">
        <v>0</v>
      </c>
      <c r="X295" s="65">
        <v>2</v>
      </c>
      <c r="Y295" s="65">
        <v>1</v>
      </c>
      <c r="Z295" s="65">
        <v>1</v>
      </c>
    </row>
    <row r="296" spans="1:26" s="17" customFormat="1" ht="56.25" hidden="1">
      <c r="A296" s="68"/>
      <c r="B296" s="71"/>
      <c r="C296" s="68"/>
      <c r="D296" s="68"/>
      <c r="E296" s="71"/>
      <c r="F296" s="47" t="s">
        <v>60</v>
      </c>
      <c r="G296" s="56">
        <f t="shared" si="195"/>
        <v>156169.04</v>
      </c>
      <c r="H296" s="56">
        <f>H299+H302+H305</f>
        <v>0</v>
      </c>
      <c r="I296" s="56">
        <f t="shared" ref="I296:M296" si="224">I299+I302+I305</f>
        <v>0</v>
      </c>
      <c r="J296" s="56">
        <f t="shared" si="224"/>
        <v>0</v>
      </c>
      <c r="K296" s="56">
        <f t="shared" si="224"/>
        <v>24169.040000000001</v>
      </c>
      <c r="L296" s="56">
        <f t="shared" si="224"/>
        <v>32000</v>
      </c>
      <c r="M296" s="56">
        <f t="shared" si="224"/>
        <v>50000</v>
      </c>
      <c r="N296" s="56">
        <v>25000</v>
      </c>
      <c r="O296" s="57">
        <v>25000</v>
      </c>
      <c r="P296" s="68"/>
      <c r="Q296" s="68"/>
      <c r="R296" s="68"/>
      <c r="S296" s="68"/>
      <c r="T296" s="68"/>
      <c r="U296" s="68"/>
      <c r="V296" s="68"/>
      <c r="W296" s="68"/>
      <c r="X296" s="68"/>
      <c r="Y296" s="68"/>
      <c r="Z296" s="68"/>
    </row>
    <row r="297" spans="1:26" s="17" customFormat="1" ht="33.75" hidden="1">
      <c r="A297" s="69"/>
      <c r="B297" s="72"/>
      <c r="C297" s="69"/>
      <c r="D297" s="69"/>
      <c r="E297" s="72"/>
      <c r="F297" s="47" t="s">
        <v>61</v>
      </c>
      <c r="G297" s="56">
        <f t="shared" si="195"/>
        <v>337180.71</v>
      </c>
      <c r="H297" s="56">
        <f>H300+H303+H306</f>
        <v>0</v>
      </c>
      <c r="I297" s="56">
        <f t="shared" ref="I297:N297" si="225">I300+I303+I306</f>
        <v>0</v>
      </c>
      <c r="J297" s="56">
        <f t="shared" si="225"/>
        <v>0</v>
      </c>
      <c r="K297" s="56">
        <f t="shared" si="225"/>
        <v>337180.71</v>
      </c>
      <c r="L297" s="56">
        <f t="shared" si="225"/>
        <v>0</v>
      </c>
      <c r="M297" s="56">
        <f t="shared" si="225"/>
        <v>0</v>
      </c>
      <c r="N297" s="56">
        <f t="shared" si="225"/>
        <v>0</v>
      </c>
      <c r="O297" s="57">
        <f t="shared" ref="O297" si="226">O300+O303+O306</f>
        <v>0</v>
      </c>
      <c r="P297" s="69"/>
      <c r="Q297" s="69"/>
      <c r="R297" s="69"/>
      <c r="S297" s="69"/>
      <c r="T297" s="69"/>
      <c r="U297" s="69"/>
      <c r="V297" s="69"/>
      <c r="W297" s="69"/>
      <c r="X297" s="69"/>
      <c r="Y297" s="69"/>
      <c r="Z297" s="69"/>
    </row>
    <row r="298" spans="1:26" s="17" customFormat="1" ht="22.5" hidden="1" customHeight="1">
      <c r="A298" s="65" t="s">
        <v>294</v>
      </c>
      <c r="B298" s="70" t="s">
        <v>295</v>
      </c>
      <c r="C298" s="65">
        <v>2023</v>
      </c>
      <c r="D298" s="65">
        <v>2023</v>
      </c>
      <c r="E298" s="70" t="s">
        <v>26</v>
      </c>
      <c r="F298" s="47" t="s">
        <v>49</v>
      </c>
      <c r="G298" s="56">
        <f t="shared" si="195"/>
        <v>361349.75</v>
      </c>
      <c r="H298" s="56">
        <f t="shared" ref="H298:J298" si="227">SUM(H299:H300)</f>
        <v>0</v>
      </c>
      <c r="I298" s="56">
        <f t="shared" si="227"/>
        <v>0</v>
      </c>
      <c r="J298" s="56">
        <f t="shared" si="227"/>
        <v>0</v>
      </c>
      <c r="K298" s="56">
        <f>SUM(K299:K300)</f>
        <v>361349.75</v>
      </c>
      <c r="L298" s="56">
        <f t="shared" ref="L298:N298" si="228">SUM(L299:L300)</f>
        <v>0</v>
      </c>
      <c r="M298" s="56">
        <f t="shared" si="228"/>
        <v>0</v>
      </c>
      <c r="N298" s="56">
        <f t="shared" si="228"/>
        <v>0</v>
      </c>
      <c r="O298" s="57">
        <f t="shared" ref="O298" si="229">SUM(O299:O300)</f>
        <v>0</v>
      </c>
      <c r="P298" s="65" t="s">
        <v>6</v>
      </c>
      <c r="Q298" s="65" t="s">
        <v>88</v>
      </c>
      <c r="R298" s="65">
        <f>SUM(S298:Z300)</f>
        <v>1</v>
      </c>
      <c r="S298" s="65">
        <v>0</v>
      </c>
      <c r="T298" s="65">
        <v>0</v>
      </c>
      <c r="U298" s="65">
        <v>0</v>
      </c>
      <c r="V298" s="65">
        <v>1</v>
      </c>
      <c r="W298" s="65" t="s">
        <v>48</v>
      </c>
      <c r="X298" s="65" t="s">
        <v>48</v>
      </c>
      <c r="Y298" s="65" t="s">
        <v>48</v>
      </c>
      <c r="Z298" s="65" t="s">
        <v>48</v>
      </c>
    </row>
    <row r="299" spans="1:26" s="17" customFormat="1" ht="56.25" hidden="1">
      <c r="A299" s="68"/>
      <c r="B299" s="71"/>
      <c r="C299" s="68"/>
      <c r="D299" s="68"/>
      <c r="E299" s="71"/>
      <c r="F299" s="47" t="s">
        <v>60</v>
      </c>
      <c r="G299" s="56">
        <f t="shared" si="195"/>
        <v>24169.040000000001</v>
      </c>
      <c r="H299" s="56">
        <v>0</v>
      </c>
      <c r="I299" s="56">
        <v>0</v>
      </c>
      <c r="J299" s="56">
        <v>0</v>
      </c>
      <c r="K299" s="56">
        <v>24169.040000000001</v>
      </c>
      <c r="L299" s="56">
        <v>0</v>
      </c>
      <c r="M299" s="56">
        <v>0</v>
      </c>
      <c r="N299" s="56">
        <v>0</v>
      </c>
      <c r="O299" s="57">
        <v>0</v>
      </c>
      <c r="P299" s="68"/>
      <c r="Q299" s="68"/>
      <c r="R299" s="68"/>
      <c r="S299" s="68"/>
      <c r="T299" s="68"/>
      <c r="U299" s="68"/>
      <c r="V299" s="68"/>
      <c r="W299" s="68"/>
      <c r="X299" s="68"/>
      <c r="Y299" s="68"/>
      <c r="Z299" s="68"/>
    </row>
    <row r="300" spans="1:26" s="17" customFormat="1" ht="33.75" hidden="1">
      <c r="A300" s="69"/>
      <c r="B300" s="72"/>
      <c r="C300" s="69"/>
      <c r="D300" s="69"/>
      <c r="E300" s="72"/>
      <c r="F300" s="47" t="s">
        <v>61</v>
      </c>
      <c r="G300" s="56">
        <f t="shared" si="195"/>
        <v>337180.71</v>
      </c>
      <c r="H300" s="56">
        <v>0</v>
      </c>
      <c r="I300" s="56">
        <v>0</v>
      </c>
      <c r="J300" s="56">
        <v>0</v>
      </c>
      <c r="K300" s="56">
        <v>337180.71</v>
      </c>
      <c r="L300" s="56">
        <v>0</v>
      </c>
      <c r="M300" s="56">
        <v>0</v>
      </c>
      <c r="N300" s="56">
        <v>0</v>
      </c>
      <c r="O300" s="57">
        <v>0</v>
      </c>
      <c r="P300" s="69"/>
      <c r="Q300" s="69"/>
      <c r="R300" s="69"/>
      <c r="S300" s="69"/>
      <c r="T300" s="69"/>
      <c r="U300" s="69"/>
      <c r="V300" s="69"/>
      <c r="W300" s="69"/>
      <c r="X300" s="69"/>
      <c r="Y300" s="69"/>
      <c r="Z300" s="69"/>
    </row>
    <row r="301" spans="1:26" s="17" customFormat="1" ht="22.5" hidden="1">
      <c r="A301" s="65" t="s">
        <v>339</v>
      </c>
      <c r="B301" s="70" t="s">
        <v>338</v>
      </c>
      <c r="C301" s="65">
        <v>2024</v>
      </c>
      <c r="D301" s="65">
        <v>2024</v>
      </c>
      <c r="E301" s="70" t="s">
        <v>26</v>
      </c>
      <c r="F301" s="47" t="s">
        <v>49</v>
      </c>
      <c r="G301" s="56">
        <f t="shared" si="195"/>
        <v>41000</v>
      </c>
      <c r="H301" s="56">
        <f t="shared" ref="H301:J301" si="230">SUM(H302:H303)</f>
        <v>0</v>
      </c>
      <c r="I301" s="56">
        <f t="shared" si="230"/>
        <v>0</v>
      </c>
      <c r="J301" s="56">
        <f t="shared" si="230"/>
        <v>0</v>
      </c>
      <c r="K301" s="56">
        <f>SUM(K302:K303)</f>
        <v>0</v>
      </c>
      <c r="L301" s="56">
        <f t="shared" ref="L301:N301" si="231">SUM(L302:L303)</f>
        <v>16000</v>
      </c>
      <c r="M301" s="56">
        <f t="shared" si="231"/>
        <v>25000</v>
      </c>
      <c r="N301" s="56">
        <f t="shared" si="231"/>
        <v>0</v>
      </c>
      <c r="O301" s="57">
        <f t="shared" ref="O301" si="232">SUM(O302:O303)</f>
        <v>0</v>
      </c>
      <c r="P301" s="65" t="s">
        <v>6</v>
      </c>
      <c r="Q301" s="65" t="s">
        <v>88</v>
      </c>
      <c r="R301" s="65">
        <f t="shared" ref="R301" si="233">SUM(S301:Z303)</f>
        <v>1</v>
      </c>
      <c r="S301" s="65">
        <v>0</v>
      </c>
      <c r="T301" s="65">
        <v>0</v>
      </c>
      <c r="U301" s="65">
        <v>0</v>
      </c>
      <c r="V301" s="65">
        <v>0</v>
      </c>
      <c r="W301" s="65">
        <v>0</v>
      </c>
      <c r="X301" s="65">
        <v>1</v>
      </c>
      <c r="Y301" s="65" t="s">
        <v>48</v>
      </c>
      <c r="Z301" s="65" t="s">
        <v>48</v>
      </c>
    </row>
    <row r="302" spans="1:26" s="17" customFormat="1" ht="56.25" hidden="1">
      <c r="A302" s="68"/>
      <c r="B302" s="71"/>
      <c r="C302" s="68"/>
      <c r="D302" s="68"/>
      <c r="E302" s="71"/>
      <c r="F302" s="47" t="s">
        <v>60</v>
      </c>
      <c r="G302" s="56">
        <f t="shared" si="195"/>
        <v>41000</v>
      </c>
      <c r="H302" s="56">
        <v>0</v>
      </c>
      <c r="I302" s="56">
        <v>0</v>
      </c>
      <c r="J302" s="56">
        <v>0</v>
      </c>
      <c r="K302" s="56">
        <v>0</v>
      </c>
      <c r="L302" s="56">
        <v>16000</v>
      </c>
      <c r="M302" s="56">
        <v>25000</v>
      </c>
      <c r="N302" s="56">
        <v>0</v>
      </c>
      <c r="O302" s="57">
        <v>0</v>
      </c>
      <c r="P302" s="68"/>
      <c r="Q302" s="68"/>
      <c r="R302" s="68"/>
      <c r="S302" s="68"/>
      <c r="T302" s="68"/>
      <c r="U302" s="68"/>
      <c r="V302" s="68"/>
      <c r="W302" s="68"/>
      <c r="X302" s="68"/>
      <c r="Y302" s="68"/>
      <c r="Z302" s="68"/>
    </row>
    <row r="303" spans="1:26" s="17" customFormat="1" ht="42" hidden="1" customHeight="1">
      <c r="A303" s="69"/>
      <c r="B303" s="72"/>
      <c r="C303" s="69"/>
      <c r="D303" s="69"/>
      <c r="E303" s="72"/>
      <c r="F303" s="47" t="s">
        <v>61</v>
      </c>
      <c r="G303" s="56">
        <f t="shared" si="195"/>
        <v>0</v>
      </c>
      <c r="H303" s="56">
        <v>0</v>
      </c>
      <c r="I303" s="56">
        <v>0</v>
      </c>
      <c r="J303" s="56">
        <v>0</v>
      </c>
      <c r="K303" s="56">
        <v>0</v>
      </c>
      <c r="L303" s="56">
        <v>0</v>
      </c>
      <c r="M303" s="56">
        <v>0</v>
      </c>
      <c r="N303" s="56">
        <v>0</v>
      </c>
      <c r="O303" s="57">
        <v>0</v>
      </c>
      <c r="P303" s="69"/>
      <c r="Q303" s="69"/>
      <c r="R303" s="69"/>
      <c r="S303" s="69"/>
      <c r="T303" s="69"/>
      <c r="U303" s="69"/>
      <c r="V303" s="69"/>
      <c r="W303" s="69"/>
      <c r="X303" s="69"/>
      <c r="Y303" s="69"/>
      <c r="Z303" s="69"/>
    </row>
    <row r="304" spans="1:26" s="17" customFormat="1" ht="22.5" hidden="1">
      <c r="A304" s="65" t="s">
        <v>340</v>
      </c>
      <c r="B304" s="70" t="s">
        <v>341</v>
      </c>
      <c r="C304" s="65">
        <v>2024</v>
      </c>
      <c r="D304" s="65">
        <v>2024</v>
      </c>
      <c r="E304" s="70" t="s">
        <v>26</v>
      </c>
      <c r="F304" s="47" t="s">
        <v>49</v>
      </c>
      <c r="G304" s="56">
        <f t="shared" si="195"/>
        <v>41000</v>
      </c>
      <c r="H304" s="56">
        <f t="shared" ref="H304:J304" si="234">SUM(H305:H306)</f>
        <v>0</v>
      </c>
      <c r="I304" s="56">
        <f t="shared" si="234"/>
        <v>0</v>
      </c>
      <c r="J304" s="56">
        <f t="shared" si="234"/>
        <v>0</v>
      </c>
      <c r="K304" s="56">
        <f>SUM(K305:K306)</f>
        <v>0</v>
      </c>
      <c r="L304" s="56">
        <f t="shared" ref="L304:N304" si="235">SUM(L305:L306)</f>
        <v>16000</v>
      </c>
      <c r="M304" s="56">
        <f t="shared" si="235"/>
        <v>25000</v>
      </c>
      <c r="N304" s="56">
        <f t="shared" si="235"/>
        <v>0</v>
      </c>
      <c r="O304" s="57">
        <f t="shared" ref="O304" si="236">SUM(O305:O306)</f>
        <v>0</v>
      </c>
      <c r="P304" s="65" t="s">
        <v>6</v>
      </c>
      <c r="Q304" s="65" t="s">
        <v>88</v>
      </c>
      <c r="R304" s="65">
        <f t="shared" ref="R304" si="237">SUM(S304:Z306)</f>
        <v>1</v>
      </c>
      <c r="S304" s="65">
        <v>0</v>
      </c>
      <c r="T304" s="65">
        <v>0</v>
      </c>
      <c r="U304" s="65">
        <v>0</v>
      </c>
      <c r="V304" s="65">
        <v>0</v>
      </c>
      <c r="W304" s="65">
        <v>0</v>
      </c>
      <c r="X304" s="65">
        <v>1</v>
      </c>
      <c r="Y304" s="65" t="s">
        <v>48</v>
      </c>
      <c r="Z304" s="65" t="s">
        <v>48</v>
      </c>
    </row>
    <row r="305" spans="1:26" s="17" customFormat="1" ht="56.25" hidden="1">
      <c r="A305" s="68"/>
      <c r="B305" s="71"/>
      <c r="C305" s="68"/>
      <c r="D305" s="68"/>
      <c r="E305" s="71"/>
      <c r="F305" s="47" t="s">
        <v>60</v>
      </c>
      <c r="G305" s="56">
        <f t="shared" si="195"/>
        <v>41000</v>
      </c>
      <c r="H305" s="56">
        <v>0</v>
      </c>
      <c r="I305" s="56">
        <v>0</v>
      </c>
      <c r="J305" s="56">
        <v>0</v>
      </c>
      <c r="K305" s="56">
        <v>0</v>
      </c>
      <c r="L305" s="56">
        <v>16000</v>
      </c>
      <c r="M305" s="56">
        <v>25000</v>
      </c>
      <c r="N305" s="56">
        <v>0</v>
      </c>
      <c r="O305" s="57">
        <v>0</v>
      </c>
      <c r="P305" s="68"/>
      <c r="Q305" s="68"/>
      <c r="R305" s="68"/>
      <c r="S305" s="68"/>
      <c r="T305" s="68"/>
      <c r="U305" s="68"/>
      <c r="V305" s="68"/>
      <c r="W305" s="68"/>
      <c r="X305" s="68"/>
      <c r="Y305" s="68"/>
      <c r="Z305" s="68"/>
    </row>
    <row r="306" spans="1:26" s="17" customFormat="1" ht="33.75" hidden="1">
      <c r="A306" s="69"/>
      <c r="B306" s="72"/>
      <c r="C306" s="69"/>
      <c r="D306" s="69"/>
      <c r="E306" s="72"/>
      <c r="F306" s="47" t="s">
        <v>61</v>
      </c>
      <c r="G306" s="56">
        <f t="shared" si="195"/>
        <v>0</v>
      </c>
      <c r="H306" s="56">
        <v>0</v>
      </c>
      <c r="I306" s="56">
        <v>0</v>
      </c>
      <c r="J306" s="56">
        <v>0</v>
      </c>
      <c r="K306" s="56">
        <v>0</v>
      </c>
      <c r="L306" s="56">
        <v>0</v>
      </c>
      <c r="M306" s="56">
        <v>0</v>
      </c>
      <c r="N306" s="56">
        <v>0</v>
      </c>
      <c r="O306" s="57">
        <v>0</v>
      </c>
      <c r="P306" s="69"/>
      <c r="Q306" s="69"/>
      <c r="R306" s="69"/>
      <c r="S306" s="69"/>
      <c r="T306" s="69"/>
      <c r="U306" s="69"/>
      <c r="V306" s="69"/>
      <c r="W306" s="69"/>
      <c r="X306" s="69"/>
      <c r="Y306" s="69"/>
      <c r="Z306" s="69"/>
    </row>
    <row r="307" spans="1:26" s="17" customFormat="1" ht="14.45" hidden="1" customHeight="1">
      <c r="A307" s="65">
        <v>77</v>
      </c>
      <c r="B307" s="70" t="s">
        <v>252</v>
      </c>
      <c r="C307" s="65">
        <v>2020</v>
      </c>
      <c r="D307" s="65">
        <v>2027</v>
      </c>
      <c r="E307" s="70" t="s">
        <v>26</v>
      </c>
      <c r="F307" s="47" t="s">
        <v>49</v>
      </c>
      <c r="G307" s="56">
        <f t="shared" si="195"/>
        <v>86596517.060000002</v>
      </c>
      <c r="H307" s="56">
        <f t="shared" ref="H307:N307" si="238">SUM(H308:H309)</f>
        <v>0</v>
      </c>
      <c r="I307" s="56">
        <f t="shared" si="238"/>
        <v>0</v>
      </c>
      <c r="J307" s="56">
        <f t="shared" si="238"/>
        <v>0</v>
      </c>
      <c r="K307" s="56">
        <f t="shared" si="238"/>
        <v>0</v>
      </c>
      <c r="L307" s="56">
        <f t="shared" si="238"/>
        <v>75385428.129999995</v>
      </c>
      <c r="M307" s="56">
        <f t="shared" si="238"/>
        <v>0</v>
      </c>
      <c r="N307" s="56">
        <f t="shared" si="238"/>
        <v>11211088.93</v>
      </c>
      <c r="O307" s="57">
        <f t="shared" ref="O307" si="239">SUM(O308:O309)</f>
        <v>0</v>
      </c>
      <c r="P307" s="65" t="s">
        <v>48</v>
      </c>
      <c r="Q307" s="65" t="s">
        <v>48</v>
      </c>
      <c r="R307" s="65" t="s">
        <v>48</v>
      </c>
      <c r="S307" s="65" t="s">
        <v>48</v>
      </c>
      <c r="T307" s="65" t="s">
        <v>48</v>
      </c>
      <c r="U307" s="65" t="s">
        <v>48</v>
      </c>
      <c r="V307" s="65" t="s">
        <v>48</v>
      </c>
      <c r="W307" s="65" t="s">
        <v>48</v>
      </c>
      <c r="X307" s="65" t="s">
        <v>48</v>
      </c>
      <c r="Y307" s="65" t="s">
        <v>48</v>
      </c>
      <c r="Z307" s="65" t="s">
        <v>48</v>
      </c>
    </row>
    <row r="308" spans="1:26" s="17" customFormat="1" ht="56.25" hidden="1">
      <c r="A308" s="68"/>
      <c r="B308" s="71"/>
      <c r="C308" s="68"/>
      <c r="D308" s="68"/>
      <c r="E308" s="71"/>
      <c r="F308" s="47" t="s">
        <v>60</v>
      </c>
      <c r="G308" s="56">
        <f t="shared" si="195"/>
        <v>25680922.710000001</v>
      </c>
      <c r="H308" s="56">
        <v>0</v>
      </c>
      <c r="I308" s="56">
        <v>0</v>
      </c>
      <c r="J308" s="56">
        <v>0</v>
      </c>
      <c r="K308" s="56">
        <v>0</v>
      </c>
      <c r="L308" s="56">
        <v>14469833.779999999</v>
      </c>
      <c r="M308" s="56">
        <v>0</v>
      </c>
      <c r="N308" s="56">
        <v>11211088.93</v>
      </c>
      <c r="O308" s="57">
        <v>0</v>
      </c>
      <c r="P308" s="68"/>
      <c r="Q308" s="68"/>
      <c r="R308" s="68"/>
      <c r="S308" s="68"/>
      <c r="T308" s="68"/>
      <c r="U308" s="68"/>
      <c r="V308" s="68"/>
      <c r="W308" s="68"/>
      <c r="X308" s="68"/>
      <c r="Y308" s="68"/>
      <c r="Z308" s="68"/>
    </row>
    <row r="309" spans="1:26" s="17" customFormat="1" ht="33.75" hidden="1">
      <c r="A309" s="69"/>
      <c r="B309" s="72"/>
      <c r="C309" s="69"/>
      <c r="D309" s="69"/>
      <c r="E309" s="72"/>
      <c r="F309" s="47" t="s">
        <v>61</v>
      </c>
      <c r="G309" s="56">
        <f t="shared" si="195"/>
        <v>60915594.350000001</v>
      </c>
      <c r="H309" s="56">
        <v>0</v>
      </c>
      <c r="I309" s="56">
        <v>0</v>
      </c>
      <c r="J309" s="56">
        <v>0</v>
      </c>
      <c r="K309" s="56">
        <v>0</v>
      </c>
      <c r="L309" s="56">
        <v>60915594.350000001</v>
      </c>
      <c r="M309" s="56">
        <v>0</v>
      </c>
      <c r="N309" s="56">
        <v>0</v>
      </c>
      <c r="O309" s="57">
        <v>0</v>
      </c>
      <c r="P309" s="69"/>
      <c r="Q309" s="69"/>
      <c r="R309" s="69"/>
      <c r="S309" s="69"/>
      <c r="T309" s="69"/>
      <c r="U309" s="69"/>
      <c r="V309" s="69"/>
      <c r="W309" s="69"/>
      <c r="X309" s="69"/>
      <c r="Y309" s="69"/>
      <c r="Z309" s="69"/>
    </row>
    <row r="310" spans="1:26" s="17" customFormat="1" ht="43.5" hidden="1" customHeight="1">
      <c r="A310" s="65" t="s">
        <v>227</v>
      </c>
      <c r="B310" s="70" t="s">
        <v>374</v>
      </c>
      <c r="C310" s="65">
        <v>2020</v>
      </c>
      <c r="D310" s="65">
        <v>2027</v>
      </c>
      <c r="E310" s="70" t="s">
        <v>26</v>
      </c>
      <c r="F310" s="47" t="s">
        <v>49</v>
      </c>
      <c r="G310" s="56">
        <f t="shared" si="195"/>
        <v>185579638.66999999</v>
      </c>
      <c r="H310" s="56">
        <f t="shared" ref="H310:N310" si="240">SUM(H311:H312)</f>
        <v>3458678.92</v>
      </c>
      <c r="I310" s="56">
        <f t="shared" si="240"/>
        <v>0</v>
      </c>
      <c r="J310" s="56">
        <f t="shared" si="240"/>
        <v>138728780.96000001</v>
      </c>
      <c r="K310" s="56">
        <f t="shared" si="240"/>
        <v>0</v>
      </c>
      <c r="L310" s="56">
        <f t="shared" si="240"/>
        <v>43392178.789999999</v>
      </c>
      <c r="M310" s="56">
        <f t="shared" si="240"/>
        <v>0</v>
      </c>
      <c r="N310" s="56">
        <f t="shared" si="240"/>
        <v>0</v>
      </c>
      <c r="O310" s="57">
        <f t="shared" ref="O310" si="241">SUM(O311:O312)</f>
        <v>0</v>
      </c>
      <c r="P310" s="60" t="s">
        <v>228</v>
      </c>
      <c r="Q310" s="60" t="s">
        <v>73</v>
      </c>
      <c r="R310" s="60" t="s">
        <v>48</v>
      </c>
      <c r="S310" s="60">
        <v>100</v>
      </c>
      <c r="T310" s="60" t="s">
        <v>48</v>
      </c>
      <c r="U310" s="60">
        <v>100</v>
      </c>
      <c r="V310" s="60" t="s">
        <v>48</v>
      </c>
      <c r="W310" s="60" t="s">
        <v>48</v>
      </c>
      <c r="X310" s="60" t="s">
        <v>48</v>
      </c>
      <c r="Y310" s="60" t="s">
        <v>48</v>
      </c>
      <c r="Z310" s="60" t="s">
        <v>48</v>
      </c>
    </row>
    <row r="311" spans="1:26" s="17" customFormat="1" ht="56.25" hidden="1">
      <c r="A311" s="68"/>
      <c r="B311" s="71"/>
      <c r="C311" s="68"/>
      <c r="D311" s="68"/>
      <c r="E311" s="71"/>
      <c r="F311" s="47" t="s">
        <v>60</v>
      </c>
      <c r="G311" s="56">
        <f t="shared" si="195"/>
        <v>17366079.25</v>
      </c>
      <c r="H311" s="56">
        <v>193240.85</v>
      </c>
      <c r="I311" s="56">
        <v>0</v>
      </c>
      <c r="J311" s="56">
        <v>5549151.2400000002</v>
      </c>
      <c r="K311" s="56">
        <v>0</v>
      </c>
      <c r="L311" s="56">
        <v>11623687.16</v>
      </c>
      <c r="M311" s="56">
        <v>0</v>
      </c>
      <c r="N311" s="56">
        <v>0</v>
      </c>
      <c r="O311" s="57">
        <v>0</v>
      </c>
      <c r="P311" s="91" t="s">
        <v>293</v>
      </c>
      <c r="Q311" s="91" t="s">
        <v>73</v>
      </c>
      <c r="R311" s="91" t="s">
        <v>48</v>
      </c>
      <c r="S311" s="91" t="s">
        <v>48</v>
      </c>
      <c r="T311" s="91" t="s">
        <v>48</v>
      </c>
      <c r="U311" s="91">
        <v>100</v>
      </c>
      <c r="V311" s="91" t="s">
        <v>48</v>
      </c>
      <c r="W311" s="91">
        <v>62</v>
      </c>
      <c r="X311" s="91" t="s">
        <v>48</v>
      </c>
      <c r="Y311" s="91" t="s">
        <v>48</v>
      </c>
      <c r="Z311" s="91" t="s">
        <v>48</v>
      </c>
    </row>
    <row r="312" spans="1:26" s="17" customFormat="1" ht="186.75" hidden="1" customHeight="1">
      <c r="A312" s="69"/>
      <c r="B312" s="72"/>
      <c r="C312" s="69"/>
      <c r="D312" s="69"/>
      <c r="E312" s="72"/>
      <c r="F312" s="47" t="s">
        <v>61</v>
      </c>
      <c r="G312" s="56">
        <f t="shared" ref="G312:G375" si="242">H312+I312+J312+K312+L312+M312+N312+O312</f>
        <v>168213559.41999999</v>
      </c>
      <c r="H312" s="56">
        <v>3265438.07</v>
      </c>
      <c r="I312" s="56">
        <v>0</v>
      </c>
      <c r="J312" s="56">
        <v>133179629.72</v>
      </c>
      <c r="K312" s="56">
        <v>0</v>
      </c>
      <c r="L312" s="56">
        <v>31768491.629999999</v>
      </c>
      <c r="M312" s="56">
        <v>0</v>
      </c>
      <c r="N312" s="56">
        <v>0</v>
      </c>
      <c r="O312" s="57">
        <v>0</v>
      </c>
      <c r="P312" s="164"/>
      <c r="Q312" s="164"/>
      <c r="R312" s="164"/>
      <c r="S312" s="164"/>
      <c r="T312" s="164"/>
      <c r="U312" s="164"/>
      <c r="V312" s="164"/>
      <c r="W312" s="164"/>
      <c r="X312" s="164"/>
      <c r="Y312" s="164"/>
      <c r="Z312" s="164"/>
    </row>
    <row r="313" spans="1:26" s="17" customFormat="1" ht="39.75" hidden="1" customHeight="1">
      <c r="A313" s="65" t="s">
        <v>354</v>
      </c>
      <c r="B313" s="70" t="s">
        <v>355</v>
      </c>
      <c r="C313" s="65">
        <v>2020</v>
      </c>
      <c r="D313" s="65">
        <v>2027</v>
      </c>
      <c r="E313" s="70" t="s">
        <v>26</v>
      </c>
      <c r="F313" s="47" t="s">
        <v>49</v>
      </c>
      <c r="G313" s="56">
        <f t="shared" si="242"/>
        <v>30470439.030000001</v>
      </c>
      <c r="H313" s="56">
        <f t="shared" ref="H313:N313" si="243">SUM(H314:H315)</f>
        <v>0</v>
      </c>
      <c r="I313" s="56">
        <f t="shared" si="243"/>
        <v>0</v>
      </c>
      <c r="J313" s="56">
        <f t="shared" si="243"/>
        <v>0</v>
      </c>
      <c r="K313" s="56">
        <f t="shared" si="243"/>
        <v>0</v>
      </c>
      <c r="L313" s="56">
        <f t="shared" si="243"/>
        <v>30470439.030000001</v>
      </c>
      <c r="M313" s="56">
        <f t="shared" si="243"/>
        <v>0</v>
      </c>
      <c r="N313" s="56">
        <f t="shared" si="243"/>
        <v>0</v>
      </c>
      <c r="O313" s="57">
        <f t="shared" ref="O313" si="244">SUM(O314:O315)</f>
        <v>0</v>
      </c>
      <c r="P313" s="65" t="s">
        <v>356</v>
      </c>
      <c r="Q313" s="65" t="s">
        <v>73</v>
      </c>
      <c r="R313" s="65" t="s">
        <v>48</v>
      </c>
      <c r="S313" s="65" t="s">
        <v>48</v>
      </c>
      <c r="T313" s="65" t="s">
        <v>48</v>
      </c>
      <c r="U313" s="65" t="s">
        <v>48</v>
      </c>
      <c r="V313" s="65" t="s">
        <v>48</v>
      </c>
      <c r="W313" s="65">
        <v>100</v>
      </c>
      <c r="X313" s="65" t="s">
        <v>48</v>
      </c>
      <c r="Y313" s="65" t="s">
        <v>48</v>
      </c>
      <c r="Z313" s="65" t="s">
        <v>48</v>
      </c>
    </row>
    <row r="314" spans="1:26" s="17" customFormat="1" ht="39.75" hidden="1" customHeight="1">
      <c r="A314" s="68"/>
      <c r="B314" s="71"/>
      <c r="C314" s="68"/>
      <c r="D314" s="68"/>
      <c r="E314" s="71"/>
      <c r="F314" s="47" t="s">
        <v>60</v>
      </c>
      <c r="G314" s="56">
        <f t="shared" si="242"/>
        <v>1350000</v>
      </c>
      <c r="H314" s="56">
        <v>0</v>
      </c>
      <c r="I314" s="56">
        <v>0</v>
      </c>
      <c r="J314" s="56">
        <v>0</v>
      </c>
      <c r="K314" s="56">
        <v>0</v>
      </c>
      <c r="L314" s="56">
        <v>1350000</v>
      </c>
      <c r="M314" s="56">
        <v>0</v>
      </c>
      <c r="N314" s="56">
        <v>0</v>
      </c>
      <c r="O314" s="57">
        <v>0</v>
      </c>
      <c r="P314" s="68"/>
      <c r="Q314" s="68"/>
      <c r="R314" s="68"/>
      <c r="S314" s="68"/>
      <c r="T314" s="68"/>
      <c r="U314" s="68"/>
      <c r="V314" s="68"/>
      <c r="W314" s="68"/>
      <c r="X314" s="68"/>
      <c r="Y314" s="68"/>
      <c r="Z314" s="68"/>
    </row>
    <row r="315" spans="1:26" s="17" customFormat="1" ht="84" hidden="1" customHeight="1">
      <c r="A315" s="69"/>
      <c r="B315" s="72"/>
      <c r="C315" s="69"/>
      <c r="D315" s="69"/>
      <c r="E315" s="72"/>
      <c r="F315" s="47" t="s">
        <v>61</v>
      </c>
      <c r="G315" s="56">
        <f t="shared" si="242"/>
        <v>29120439.030000001</v>
      </c>
      <c r="H315" s="56">
        <v>0</v>
      </c>
      <c r="I315" s="56">
        <v>0</v>
      </c>
      <c r="J315" s="56">
        <v>0</v>
      </c>
      <c r="K315" s="56">
        <v>0</v>
      </c>
      <c r="L315" s="56">
        <v>29120439.030000001</v>
      </c>
      <c r="M315" s="56">
        <v>0</v>
      </c>
      <c r="N315" s="56">
        <v>0</v>
      </c>
      <c r="O315" s="57">
        <v>0</v>
      </c>
      <c r="P315" s="69"/>
      <c r="Q315" s="69"/>
      <c r="R315" s="69"/>
      <c r="S315" s="69"/>
      <c r="T315" s="69"/>
      <c r="U315" s="69"/>
      <c r="V315" s="69"/>
      <c r="W315" s="69"/>
      <c r="X315" s="69"/>
      <c r="Y315" s="69"/>
      <c r="Z315" s="69"/>
    </row>
    <row r="316" spans="1:26" s="17" customFormat="1" ht="39.75" hidden="1" customHeight="1">
      <c r="A316" s="65" t="s">
        <v>357</v>
      </c>
      <c r="B316" s="70" t="s">
        <v>358</v>
      </c>
      <c r="C316" s="65">
        <v>2020</v>
      </c>
      <c r="D316" s="65">
        <v>2027</v>
      </c>
      <c r="E316" s="70" t="s">
        <v>26</v>
      </c>
      <c r="F316" s="47" t="s">
        <v>49</v>
      </c>
      <c r="G316" s="56">
        <f t="shared" si="242"/>
        <v>1522810.31</v>
      </c>
      <c r="H316" s="56">
        <f t="shared" ref="H316:N316" si="245">SUM(H317:H318)</f>
        <v>0</v>
      </c>
      <c r="I316" s="56">
        <f t="shared" si="245"/>
        <v>0</v>
      </c>
      <c r="J316" s="56">
        <f t="shared" si="245"/>
        <v>0</v>
      </c>
      <c r="K316" s="56">
        <f t="shared" si="245"/>
        <v>0</v>
      </c>
      <c r="L316" s="56">
        <f>SUM(L317:L318)</f>
        <v>1522810.31</v>
      </c>
      <c r="M316" s="56">
        <f t="shared" si="245"/>
        <v>0</v>
      </c>
      <c r="N316" s="56">
        <f t="shared" si="245"/>
        <v>0</v>
      </c>
      <c r="O316" s="57">
        <f t="shared" ref="O316" si="246">SUM(O317:O318)</f>
        <v>0</v>
      </c>
      <c r="P316" s="65" t="s">
        <v>359</v>
      </c>
      <c r="Q316" s="65" t="s">
        <v>73</v>
      </c>
      <c r="R316" s="65" t="s">
        <v>48</v>
      </c>
      <c r="S316" s="65" t="s">
        <v>48</v>
      </c>
      <c r="T316" s="65" t="s">
        <v>48</v>
      </c>
      <c r="U316" s="65" t="s">
        <v>48</v>
      </c>
      <c r="V316" s="65" t="s">
        <v>48</v>
      </c>
      <c r="W316" s="65">
        <v>100</v>
      </c>
      <c r="X316" s="65" t="s">
        <v>48</v>
      </c>
      <c r="Y316" s="65" t="s">
        <v>48</v>
      </c>
      <c r="Z316" s="65" t="s">
        <v>48</v>
      </c>
    </row>
    <row r="317" spans="1:26" s="17" customFormat="1" ht="39.75" hidden="1" customHeight="1">
      <c r="A317" s="68"/>
      <c r="B317" s="71"/>
      <c r="C317" s="68"/>
      <c r="D317" s="68"/>
      <c r="E317" s="71"/>
      <c r="F317" s="47" t="s">
        <v>60</v>
      </c>
      <c r="G317" s="56">
        <f t="shared" si="242"/>
        <v>1496146.62</v>
      </c>
      <c r="H317" s="56">
        <v>0</v>
      </c>
      <c r="I317" s="56">
        <v>0</v>
      </c>
      <c r="J317" s="56">
        <v>0</v>
      </c>
      <c r="K317" s="56">
        <v>0</v>
      </c>
      <c r="L317" s="56">
        <v>1496146.62</v>
      </c>
      <c r="M317" s="56">
        <v>0</v>
      </c>
      <c r="N317" s="56">
        <v>0</v>
      </c>
      <c r="O317" s="57">
        <v>0</v>
      </c>
      <c r="P317" s="68"/>
      <c r="Q317" s="68"/>
      <c r="R317" s="68"/>
      <c r="S317" s="68"/>
      <c r="T317" s="68"/>
      <c r="U317" s="68"/>
      <c r="V317" s="68"/>
      <c r="W317" s="68"/>
      <c r="X317" s="68"/>
      <c r="Y317" s="68"/>
      <c r="Z317" s="68"/>
    </row>
    <row r="318" spans="1:26" s="17" customFormat="1" ht="39.75" hidden="1" customHeight="1">
      <c r="A318" s="69"/>
      <c r="B318" s="72"/>
      <c r="C318" s="69"/>
      <c r="D318" s="69"/>
      <c r="E318" s="72"/>
      <c r="F318" s="47" t="s">
        <v>61</v>
      </c>
      <c r="G318" s="56">
        <f t="shared" si="242"/>
        <v>26663.69</v>
      </c>
      <c r="H318" s="56">
        <v>0</v>
      </c>
      <c r="I318" s="56">
        <v>0</v>
      </c>
      <c r="J318" s="56">
        <v>0</v>
      </c>
      <c r="K318" s="56">
        <v>0</v>
      </c>
      <c r="L318" s="56">
        <v>26663.69</v>
      </c>
      <c r="M318" s="56">
        <v>0</v>
      </c>
      <c r="N318" s="56">
        <v>0</v>
      </c>
      <c r="O318" s="57">
        <v>0</v>
      </c>
      <c r="P318" s="69"/>
      <c r="Q318" s="69"/>
      <c r="R318" s="69"/>
      <c r="S318" s="69"/>
      <c r="T318" s="69"/>
      <c r="U318" s="69"/>
      <c r="V318" s="69"/>
      <c r="W318" s="69"/>
      <c r="X318" s="69"/>
      <c r="Y318" s="69"/>
      <c r="Z318" s="69"/>
    </row>
    <row r="319" spans="1:26" s="17" customFormat="1" ht="14.45" hidden="1" customHeight="1">
      <c r="A319" s="65">
        <v>78</v>
      </c>
      <c r="B319" s="70" t="s">
        <v>253</v>
      </c>
      <c r="C319" s="65">
        <v>2020</v>
      </c>
      <c r="D319" s="65">
        <v>2027</v>
      </c>
      <c r="E319" s="70" t="s">
        <v>26</v>
      </c>
      <c r="F319" s="47" t="s">
        <v>49</v>
      </c>
      <c r="G319" s="56">
        <f t="shared" si="242"/>
        <v>633090.99</v>
      </c>
      <c r="H319" s="56">
        <f t="shared" ref="H319:N319" si="247">SUM(H320:H321)</f>
        <v>0</v>
      </c>
      <c r="I319" s="56">
        <f t="shared" si="247"/>
        <v>0</v>
      </c>
      <c r="J319" s="56">
        <f t="shared" si="247"/>
        <v>0</v>
      </c>
      <c r="K319" s="56">
        <f t="shared" si="247"/>
        <v>0</v>
      </c>
      <c r="L319" s="56">
        <f t="shared" si="247"/>
        <v>93090.99</v>
      </c>
      <c r="M319" s="56">
        <f t="shared" si="247"/>
        <v>180000</v>
      </c>
      <c r="N319" s="56">
        <f t="shared" si="247"/>
        <v>180000</v>
      </c>
      <c r="O319" s="57">
        <f t="shared" ref="O319" si="248">SUM(O320:O321)</f>
        <v>180000</v>
      </c>
      <c r="P319" s="65" t="s">
        <v>48</v>
      </c>
      <c r="Q319" s="65" t="s">
        <v>48</v>
      </c>
      <c r="R319" s="65" t="s">
        <v>48</v>
      </c>
      <c r="S319" s="65" t="s">
        <v>48</v>
      </c>
      <c r="T319" s="65" t="s">
        <v>48</v>
      </c>
      <c r="U319" s="65" t="s">
        <v>48</v>
      </c>
      <c r="V319" s="65" t="s">
        <v>48</v>
      </c>
      <c r="W319" s="65" t="s">
        <v>48</v>
      </c>
      <c r="X319" s="65" t="s">
        <v>48</v>
      </c>
      <c r="Y319" s="65" t="s">
        <v>48</v>
      </c>
      <c r="Z319" s="65" t="s">
        <v>48</v>
      </c>
    </row>
    <row r="320" spans="1:26" s="17" customFormat="1" ht="56.25" hidden="1">
      <c r="A320" s="68"/>
      <c r="B320" s="71"/>
      <c r="C320" s="68"/>
      <c r="D320" s="68"/>
      <c r="E320" s="71"/>
      <c r="F320" s="47" t="s">
        <v>60</v>
      </c>
      <c r="G320" s="56">
        <f t="shared" si="242"/>
        <v>633090.99</v>
      </c>
      <c r="H320" s="56">
        <v>0</v>
      </c>
      <c r="I320" s="56">
        <v>0</v>
      </c>
      <c r="J320" s="56">
        <v>0</v>
      </c>
      <c r="K320" s="56">
        <v>0</v>
      </c>
      <c r="L320" s="56">
        <v>93090.99</v>
      </c>
      <c r="M320" s="56">
        <v>180000</v>
      </c>
      <c r="N320" s="56">
        <v>180000</v>
      </c>
      <c r="O320" s="57">
        <v>180000</v>
      </c>
      <c r="P320" s="68"/>
      <c r="Q320" s="68"/>
      <c r="R320" s="68"/>
      <c r="S320" s="68"/>
      <c r="T320" s="68"/>
      <c r="U320" s="68"/>
      <c r="V320" s="68"/>
      <c r="W320" s="68"/>
      <c r="X320" s="68"/>
      <c r="Y320" s="68"/>
      <c r="Z320" s="68"/>
    </row>
    <row r="321" spans="1:26" s="17" customFormat="1" ht="33.75" hidden="1">
      <c r="A321" s="69"/>
      <c r="B321" s="72"/>
      <c r="C321" s="69"/>
      <c r="D321" s="69"/>
      <c r="E321" s="72"/>
      <c r="F321" s="47" t="s">
        <v>61</v>
      </c>
      <c r="G321" s="56">
        <f t="shared" si="242"/>
        <v>0</v>
      </c>
      <c r="H321" s="56">
        <v>0</v>
      </c>
      <c r="I321" s="56">
        <v>0</v>
      </c>
      <c r="J321" s="56">
        <v>0</v>
      </c>
      <c r="K321" s="56">
        <v>0</v>
      </c>
      <c r="L321" s="56">
        <v>0</v>
      </c>
      <c r="M321" s="56">
        <v>0</v>
      </c>
      <c r="N321" s="56">
        <v>0</v>
      </c>
      <c r="O321" s="57">
        <v>0</v>
      </c>
      <c r="P321" s="69"/>
      <c r="Q321" s="69"/>
      <c r="R321" s="69"/>
      <c r="S321" s="69"/>
      <c r="T321" s="69"/>
      <c r="U321" s="69"/>
      <c r="V321" s="69"/>
      <c r="W321" s="69"/>
      <c r="X321" s="69"/>
      <c r="Y321" s="69"/>
      <c r="Z321" s="69"/>
    </row>
    <row r="322" spans="1:26" s="17" customFormat="1" ht="14.45" hidden="1" customHeight="1">
      <c r="A322" s="65">
        <v>79</v>
      </c>
      <c r="B322" s="70" t="s">
        <v>254</v>
      </c>
      <c r="C322" s="65">
        <v>2020</v>
      </c>
      <c r="D322" s="65">
        <v>2027</v>
      </c>
      <c r="E322" s="70" t="s">
        <v>26</v>
      </c>
      <c r="F322" s="47" t="s">
        <v>49</v>
      </c>
      <c r="G322" s="56">
        <f t="shared" si="242"/>
        <v>0</v>
      </c>
      <c r="H322" s="56">
        <f t="shared" ref="H322:N322" si="249">SUM(H323:H324)</f>
        <v>0</v>
      </c>
      <c r="I322" s="56">
        <f t="shared" si="249"/>
        <v>0</v>
      </c>
      <c r="J322" s="56">
        <f t="shared" si="249"/>
        <v>0</v>
      </c>
      <c r="K322" s="56">
        <f t="shared" si="249"/>
        <v>0</v>
      </c>
      <c r="L322" s="56">
        <f t="shared" si="249"/>
        <v>0</v>
      </c>
      <c r="M322" s="56">
        <f t="shared" si="249"/>
        <v>0</v>
      </c>
      <c r="N322" s="56">
        <f t="shared" si="249"/>
        <v>0</v>
      </c>
      <c r="O322" s="57">
        <f t="shared" ref="O322" si="250">SUM(O323:O324)</f>
        <v>0</v>
      </c>
      <c r="P322" s="65" t="s">
        <v>48</v>
      </c>
      <c r="Q322" s="65" t="s">
        <v>48</v>
      </c>
      <c r="R322" s="65" t="s">
        <v>48</v>
      </c>
      <c r="S322" s="65" t="s">
        <v>48</v>
      </c>
      <c r="T322" s="65" t="s">
        <v>48</v>
      </c>
      <c r="U322" s="65" t="s">
        <v>48</v>
      </c>
      <c r="V322" s="65" t="s">
        <v>48</v>
      </c>
      <c r="W322" s="65" t="s">
        <v>48</v>
      </c>
      <c r="X322" s="65" t="s">
        <v>48</v>
      </c>
      <c r="Y322" s="65" t="s">
        <v>48</v>
      </c>
      <c r="Z322" s="65" t="s">
        <v>48</v>
      </c>
    </row>
    <row r="323" spans="1:26" s="17" customFormat="1" ht="56.25" hidden="1">
      <c r="A323" s="68"/>
      <c r="B323" s="71"/>
      <c r="C323" s="68"/>
      <c r="D323" s="68"/>
      <c r="E323" s="71"/>
      <c r="F323" s="47" t="s">
        <v>60</v>
      </c>
      <c r="G323" s="56">
        <f t="shared" si="242"/>
        <v>0</v>
      </c>
      <c r="H323" s="56">
        <v>0</v>
      </c>
      <c r="I323" s="56">
        <v>0</v>
      </c>
      <c r="J323" s="56">
        <v>0</v>
      </c>
      <c r="K323" s="56">
        <v>0</v>
      </c>
      <c r="L323" s="56">
        <v>0</v>
      </c>
      <c r="M323" s="56">
        <v>0</v>
      </c>
      <c r="N323" s="56">
        <v>0</v>
      </c>
      <c r="O323" s="57">
        <v>0</v>
      </c>
      <c r="P323" s="68"/>
      <c r="Q323" s="68"/>
      <c r="R323" s="68"/>
      <c r="S323" s="68"/>
      <c r="T323" s="68"/>
      <c r="U323" s="68"/>
      <c r="V323" s="68"/>
      <c r="W323" s="68"/>
      <c r="X323" s="68"/>
      <c r="Y323" s="68"/>
      <c r="Z323" s="68"/>
    </row>
    <row r="324" spans="1:26" s="17" customFormat="1" ht="33.75" hidden="1">
      <c r="A324" s="69"/>
      <c r="B324" s="72"/>
      <c r="C324" s="69"/>
      <c r="D324" s="69"/>
      <c r="E324" s="72"/>
      <c r="F324" s="47" t="s">
        <v>61</v>
      </c>
      <c r="G324" s="56">
        <f t="shared" si="242"/>
        <v>0</v>
      </c>
      <c r="H324" s="56">
        <v>0</v>
      </c>
      <c r="I324" s="56">
        <v>0</v>
      </c>
      <c r="J324" s="56">
        <v>0</v>
      </c>
      <c r="K324" s="56">
        <v>0</v>
      </c>
      <c r="L324" s="56">
        <v>0</v>
      </c>
      <c r="M324" s="56">
        <v>0</v>
      </c>
      <c r="N324" s="56">
        <v>0</v>
      </c>
      <c r="O324" s="57">
        <v>0</v>
      </c>
      <c r="P324" s="69"/>
      <c r="Q324" s="69"/>
      <c r="R324" s="69"/>
      <c r="S324" s="69"/>
      <c r="T324" s="69"/>
      <c r="U324" s="69"/>
      <c r="V324" s="69"/>
      <c r="W324" s="69"/>
      <c r="X324" s="69"/>
      <c r="Y324" s="69"/>
      <c r="Z324" s="69"/>
    </row>
    <row r="325" spans="1:26" s="17" customFormat="1" ht="14.45" hidden="1" customHeight="1">
      <c r="A325" s="65">
        <v>80</v>
      </c>
      <c r="B325" s="70" t="s">
        <v>255</v>
      </c>
      <c r="C325" s="65">
        <v>2020</v>
      </c>
      <c r="D325" s="65">
        <v>2027</v>
      </c>
      <c r="E325" s="70" t="s">
        <v>26</v>
      </c>
      <c r="F325" s="47" t="s">
        <v>49</v>
      </c>
      <c r="G325" s="56">
        <f t="shared" si="242"/>
        <v>2000000</v>
      </c>
      <c r="H325" s="56">
        <f t="shared" ref="H325:N325" si="251">SUM(H326:H327)</f>
        <v>0</v>
      </c>
      <c r="I325" s="56">
        <f t="shared" si="251"/>
        <v>0</v>
      </c>
      <c r="J325" s="56">
        <f t="shared" si="251"/>
        <v>0</v>
      </c>
      <c r="K325" s="56">
        <f t="shared" si="251"/>
        <v>0</v>
      </c>
      <c r="L325" s="56">
        <f t="shared" si="251"/>
        <v>0</v>
      </c>
      <c r="M325" s="56">
        <f t="shared" si="251"/>
        <v>0</v>
      </c>
      <c r="N325" s="56">
        <f t="shared" si="251"/>
        <v>1000000</v>
      </c>
      <c r="O325" s="57">
        <f t="shared" ref="O325" si="252">SUM(O326:O327)</f>
        <v>1000000</v>
      </c>
      <c r="P325" s="65" t="s">
        <v>48</v>
      </c>
      <c r="Q325" s="65" t="s">
        <v>48</v>
      </c>
      <c r="R325" s="65" t="s">
        <v>48</v>
      </c>
      <c r="S325" s="65" t="s">
        <v>48</v>
      </c>
      <c r="T325" s="65" t="s">
        <v>48</v>
      </c>
      <c r="U325" s="65" t="s">
        <v>48</v>
      </c>
      <c r="V325" s="65" t="s">
        <v>48</v>
      </c>
      <c r="W325" s="65" t="s">
        <v>48</v>
      </c>
      <c r="X325" s="65" t="s">
        <v>48</v>
      </c>
      <c r="Y325" s="65" t="s">
        <v>48</v>
      </c>
      <c r="Z325" s="65" t="s">
        <v>48</v>
      </c>
    </row>
    <row r="326" spans="1:26" s="17" customFormat="1" ht="56.25" hidden="1">
      <c r="A326" s="68"/>
      <c r="B326" s="71"/>
      <c r="C326" s="68"/>
      <c r="D326" s="68"/>
      <c r="E326" s="71"/>
      <c r="F326" s="47" t="s">
        <v>60</v>
      </c>
      <c r="G326" s="56">
        <f t="shared" si="242"/>
        <v>2000000</v>
      </c>
      <c r="H326" s="56">
        <v>0</v>
      </c>
      <c r="I326" s="56">
        <v>0</v>
      </c>
      <c r="J326" s="56">
        <v>0</v>
      </c>
      <c r="K326" s="56">
        <v>0</v>
      </c>
      <c r="L326" s="56">
        <v>0</v>
      </c>
      <c r="M326" s="56">
        <v>0</v>
      </c>
      <c r="N326" s="56">
        <v>1000000</v>
      </c>
      <c r="O326" s="57">
        <v>1000000</v>
      </c>
      <c r="P326" s="68"/>
      <c r="Q326" s="68"/>
      <c r="R326" s="68"/>
      <c r="S326" s="68"/>
      <c r="T326" s="68"/>
      <c r="U326" s="68"/>
      <c r="V326" s="68"/>
      <c r="W326" s="68"/>
      <c r="X326" s="68"/>
      <c r="Y326" s="68"/>
      <c r="Z326" s="68"/>
    </row>
    <row r="327" spans="1:26" s="17" customFormat="1" ht="28.15" hidden="1" customHeight="1">
      <c r="A327" s="69"/>
      <c r="B327" s="72"/>
      <c r="C327" s="69"/>
      <c r="D327" s="69"/>
      <c r="E327" s="72"/>
      <c r="F327" s="47" t="s">
        <v>61</v>
      </c>
      <c r="G327" s="56">
        <f t="shared" si="242"/>
        <v>0</v>
      </c>
      <c r="H327" s="56">
        <v>0</v>
      </c>
      <c r="I327" s="56">
        <v>0</v>
      </c>
      <c r="J327" s="56">
        <f>J330+J333</f>
        <v>0</v>
      </c>
      <c r="K327" s="56">
        <f>K330+K333</f>
        <v>0</v>
      </c>
      <c r="L327" s="56">
        <v>0</v>
      </c>
      <c r="M327" s="56">
        <v>0</v>
      </c>
      <c r="N327" s="56">
        <v>0</v>
      </c>
      <c r="O327" s="57">
        <v>0</v>
      </c>
      <c r="P327" s="69"/>
      <c r="Q327" s="69"/>
      <c r="R327" s="69"/>
      <c r="S327" s="69"/>
      <c r="T327" s="69"/>
      <c r="U327" s="69"/>
      <c r="V327" s="69"/>
      <c r="W327" s="69"/>
      <c r="X327" s="69"/>
      <c r="Y327" s="69"/>
      <c r="Z327" s="69"/>
    </row>
    <row r="328" spans="1:26" s="17" customFormat="1" ht="14.45" hidden="1" customHeight="1">
      <c r="A328" s="65">
        <v>81</v>
      </c>
      <c r="B328" s="70" t="s">
        <v>256</v>
      </c>
      <c r="C328" s="65">
        <v>2020</v>
      </c>
      <c r="D328" s="65">
        <v>2027</v>
      </c>
      <c r="E328" s="70" t="s">
        <v>26</v>
      </c>
      <c r="F328" s="47" t="s">
        <v>49</v>
      </c>
      <c r="G328" s="56">
        <f t="shared" si="242"/>
        <v>97099200</v>
      </c>
      <c r="H328" s="56">
        <f t="shared" ref="H328:N328" si="253">SUM(H329:H330)</f>
        <v>79822000</v>
      </c>
      <c r="I328" s="56">
        <f t="shared" si="253"/>
        <v>16977200</v>
      </c>
      <c r="J328" s="56">
        <f t="shared" si="253"/>
        <v>0</v>
      </c>
      <c r="K328" s="56">
        <f t="shared" si="253"/>
        <v>0</v>
      </c>
      <c r="L328" s="56">
        <f t="shared" si="253"/>
        <v>0</v>
      </c>
      <c r="M328" s="56">
        <f t="shared" si="253"/>
        <v>100000</v>
      </c>
      <c r="N328" s="56">
        <f t="shared" si="253"/>
        <v>100000</v>
      </c>
      <c r="O328" s="57">
        <f t="shared" ref="O328" si="254">SUM(O329:O330)</f>
        <v>100000</v>
      </c>
      <c r="P328" s="65" t="s">
        <v>48</v>
      </c>
      <c r="Q328" s="65" t="s">
        <v>48</v>
      </c>
      <c r="R328" s="65" t="s">
        <v>48</v>
      </c>
      <c r="S328" s="65" t="s">
        <v>48</v>
      </c>
      <c r="T328" s="65" t="s">
        <v>48</v>
      </c>
      <c r="U328" s="65" t="s">
        <v>48</v>
      </c>
      <c r="V328" s="65" t="s">
        <v>48</v>
      </c>
      <c r="W328" s="65" t="s">
        <v>48</v>
      </c>
      <c r="X328" s="65" t="s">
        <v>48</v>
      </c>
      <c r="Y328" s="65" t="s">
        <v>48</v>
      </c>
      <c r="Z328" s="65" t="s">
        <v>48</v>
      </c>
    </row>
    <row r="329" spans="1:26" s="17" customFormat="1" ht="56.25" hidden="1">
      <c r="A329" s="68"/>
      <c r="B329" s="71"/>
      <c r="C329" s="68"/>
      <c r="D329" s="68"/>
      <c r="E329" s="71"/>
      <c r="F329" s="47" t="s">
        <v>60</v>
      </c>
      <c r="G329" s="56">
        <f t="shared" si="242"/>
        <v>5139960</v>
      </c>
      <c r="H329" s="56">
        <v>3991100</v>
      </c>
      <c r="I329" s="56">
        <v>848860</v>
      </c>
      <c r="J329" s="56">
        <v>0</v>
      </c>
      <c r="K329" s="56">
        <v>0</v>
      </c>
      <c r="L329" s="56">
        <v>0</v>
      </c>
      <c r="M329" s="56">
        <v>100000</v>
      </c>
      <c r="N329" s="56">
        <v>100000</v>
      </c>
      <c r="O329" s="57">
        <v>100000</v>
      </c>
      <c r="P329" s="68"/>
      <c r="Q329" s="68"/>
      <c r="R329" s="68"/>
      <c r="S329" s="68"/>
      <c r="T329" s="68"/>
      <c r="U329" s="68"/>
      <c r="V329" s="68"/>
      <c r="W329" s="68"/>
      <c r="X329" s="68"/>
      <c r="Y329" s="68"/>
      <c r="Z329" s="68"/>
    </row>
    <row r="330" spans="1:26" s="17" customFormat="1" ht="28.9" hidden="1" customHeight="1">
      <c r="A330" s="69"/>
      <c r="B330" s="72"/>
      <c r="C330" s="69"/>
      <c r="D330" s="69"/>
      <c r="E330" s="72"/>
      <c r="F330" s="47" t="s">
        <v>61</v>
      </c>
      <c r="G330" s="56">
        <f t="shared" si="242"/>
        <v>91959240</v>
      </c>
      <c r="H330" s="56">
        <v>75830900</v>
      </c>
      <c r="I330" s="56">
        <v>16128340</v>
      </c>
      <c r="J330" s="56">
        <v>0</v>
      </c>
      <c r="K330" s="56">
        <v>0</v>
      </c>
      <c r="L330" s="56">
        <v>0</v>
      </c>
      <c r="M330" s="56">
        <v>0</v>
      </c>
      <c r="N330" s="56">
        <v>0</v>
      </c>
      <c r="O330" s="57">
        <v>0</v>
      </c>
      <c r="P330" s="69"/>
      <c r="Q330" s="69"/>
      <c r="R330" s="69"/>
      <c r="S330" s="69"/>
      <c r="T330" s="69"/>
      <c r="U330" s="69"/>
      <c r="V330" s="69"/>
      <c r="W330" s="69"/>
      <c r="X330" s="69"/>
      <c r="Y330" s="69"/>
      <c r="Z330" s="69"/>
    </row>
    <row r="331" spans="1:26" s="17" customFormat="1" ht="19.899999999999999" hidden="1" customHeight="1">
      <c r="A331" s="65">
        <v>82</v>
      </c>
      <c r="B331" s="70" t="s">
        <v>257</v>
      </c>
      <c r="C331" s="65">
        <v>2020</v>
      </c>
      <c r="D331" s="65">
        <v>2027</v>
      </c>
      <c r="E331" s="70" t="s">
        <v>26</v>
      </c>
      <c r="F331" s="47" t="s">
        <v>49</v>
      </c>
      <c r="G331" s="56">
        <f t="shared" si="242"/>
        <v>1169500</v>
      </c>
      <c r="H331" s="56">
        <f t="shared" ref="H331:N331" si="255">SUM(H332:H333)</f>
        <v>180000</v>
      </c>
      <c r="I331" s="56">
        <f t="shared" si="255"/>
        <v>180000</v>
      </c>
      <c r="J331" s="56">
        <f t="shared" si="255"/>
        <v>0</v>
      </c>
      <c r="K331" s="56">
        <f t="shared" si="255"/>
        <v>0</v>
      </c>
      <c r="L331" s="56">
        <f t="shared" si="255"/>
        <v>269500</v>
      </c>
      <c r="M331" s="56">
        <f t="shared" si="255"/>
        <v>180000</v>
      </c>
      <c r="N331" s="56">
        <f t="shared" si="255"/>
        <v>180000</v>
      </c>
      <c r="O331" s="57">
        <f t="shared" ref="O331" si="256">SUM(O332:O333)</f>
        <v>180000</v>
      </c>
      <c r="P331" s="65" t="s">
        <v>89</v>
      </c>
      <c r="Q331" s="65" t="s">
        <v>88</v>
      </c>
      <c r="R331" s="65">
        <f>SUM(S331:Z333)</f>
        <v>25</v>
      </c>
      <c r="S331" s="65">
        <v>0</v>
      </c>
      <c r="T331" s="65">
        <v>0</v>
      </c>
      <c r="U331" s="65">
        <v>0</v>
      </c>
      <c r="V331" s="65">
        <v>0</v>
      </c>
      <c r="W331" s="65">
        <v>0</v>
      </c>
      <c r="X331" s="65">
        <v>6</v>
      </c>
      <c r="Y331" s="65">
        <v>7</v>
      </c>
      <c r="Z331" s="65">
        <v>12</v>
      </c>
    </row>
    <row r="332" spans="1:26" s="17" customFormat="1" ht="56.25" hidden="1">
      <c r="A332" s="68"/>
      <c r="B332" s="71"/>
      <c r="C332" s="68"/>
      <c r="D332" s="68"/>
      <c r="E332" s="71"/>
      <c r="F332" s="47" t="s">
        <v>60</v>
      </c>
      <c r="G332" s="56">
        <f t="shared" si="242"/>
        <v>1169500</v>
      </c>
      <c r="H332" s="56">
        <v>180000</v>
      </c>
      <c r="I332" s="56">
        <v>180000</v>
      </c>
      <c r="J332" s="56">
        <v>0</v>
      </c>
      <c r="K332" s="56">
        <v>0</v>
      </c>
      <c r="L332" s="56">
        <v>269500</v>
      </c>
      <c r="M332" s="56">
        <v>180000</v>
      </c>
      <c r="N332" s="56">
        <v>180000</v>
      </c>
      <c r="O332" s="57">
        <v>180000</v>
      </c>
      <c r="P332" s="68"/>
      <c r="Q332" s="68"/>
      <c r="R332" s="68"/>
      <c r="S332" s="68"/>
      <c r="T332" s="68"/>
      <c r="U332" s="68"/>
      <c r="V332" s="68"/>
      <c r="W332" s="68"/>
      <c r="X332" s="68"/>
      <c r="Y332" s="68"/>
      <c r="Z332" s="68"/>
    </row>
    <row r="333" spans="1:26" s="17" customFormat="1" ht="40.5" hidden="1" customHeight="1">
      <c r="A333" s="69"/>
      <c r="B333" s="72"/>
      <c r="C333" s="69"/>
      <c r="D333" s="69"/>
      <c r="E333" s="72"/>
      <c r="F333" s="47" t="s">
        <v>61</v>
      </c>
      <c r="G333" s="56">
        <f t="shared" si="242"/>
        <v>0</v>
      </c>
      <c r="H333" s="56">
        <v>0</v>
      </c>
      <c r="I333" s="56">
        <v>0</v>
      </c>
      <c r="J333" s="56">
        <v>0</v>
      </c>
      <c r="K333" s="56">
        <v>0</v>
      </c>
      <c r="L333" s="56">
        <v>0</v>
      </c>
      <c r="M333" s="56">
        <v>0</v>
      </c>
      <c r="N333" s="56">
        <v>0</v>
      </c>
      <c r="O333" s="57">
        <v>0</v>
      </c>
      <c r="P333" s="69"/>
      <c r="Q333" s="69"/>
      <c r="R333" s="69"/>
      <c r="S333" s="69"/>
      <c r="T333" s="69"/>
      <c r="U333" s="69"/>
      <c r="V333" s="69"/>
      <c r="W333" s="69"/>
      <c r="X333" s="69"/>
      <c r="Y333" s="69"/>
      <c r="Z333" s="69"/>
    </row>
    <row r="334" spans="1:26" s="17" customFormat="1" ht="40.5" hidden="1" customHeight="1">
      <c r="A334" s="65" t="s">
        <v>259</v>
      </c>
      <c r="B334" s="70" t="s">
        <v>260</v>
      </c>
      <c r="C334" s="65">
        <v>2020</v>
      </c>
      <c r="D334" s="65">
        <v>2027</v>
      </c>
      <c r="E334" s="70" t="s">
        <v>26</v>
      </c>
      <c r="F334" s="47" t="s">
        <v>49</v>
      </c>
      <c r="G334" s="56">
        <f t="shared" si="242"/>
        <v>16575911.84</v>
      </c>
      <c r="H334" s="56">
        <f t="shared" ref="H334:N334" si="257">SUM(H335:H336)</f>
        <v>0</v>
      </c>
      <c r="I334" s="56">
        <f t="shared" si="257"/>
        <v>3000000</v>
      </c>
      <c r="J334" s="56">
        <f t="shared" si="257"/>
        <v>600000</v>
      </c>
      <c r="K334" s="56">
        <f t="shared" si="257"/>
        <v>1902424.41</v>
      </c>
      <c r="L334" s="56">
        <f t="shared" si="257"/>
        <v>2748750</v>
      </c>
      <c r="M334" s="56">
        <f t="shared" si="257"/>
        <v>4324737.43</v>
      </c>
      <c r="N334" s="56">
        <f t="shared" si="257"/>
        <v>2000000</v>
      </c>
      <c r="O334" s="57">
        <f t="shared" ref="O334" si="258">SUM(O335:O336)</f>
        <v>2000000</v>
      </c>
      <c r="P334" s="65" t="s">
        <v>261</v>
      </c>
      <c r="Q334" s="65" t="s">
        <v>73</v>
      </c>
      <c r="R334" s="65" t="s">
        <v>48</v>
      </c>
      <c r="S334" s="65">
        <v>100</v>
      </c>
      <c r="T334" s="65">
        <v>100</v>
      </c>
      <c r="U334" s="65">
        <v>100</v>
      </c>
      <c r="V334" s="65">
        <v>100</v>
      </c>
      <c r="W334" s="65">
        <v>100</v>
      </c>
      <c r="X334" s="65">
        <v>100</v>
      </c>
      <c r="Y334" s="65">
        <v>100</v>
      </c>
      <c r="Z334" s="65">
        <v>100</v>
      </c>
    </row>
    <row r="335" spans="1:26" s="17" customFormat="1" ht="40.5" hidden="1" customHeight="1">
      <c r="A335" s="68"/>
      <c r="B335" s="71"/>
      <c r="C335" s="68"/>
      <c r="D335" s="68"/>
      <c r="E335" s="71"/>
      <c r="F335" s="47" t="s">
        <v>60</v>
      </c>
      <c r="G335" s="56">
        <f t="shared" si="242"/>
        <v>15975911.84</v>
      </c>
      <c r="H335" s="56">
        <v>0</v>
      </c>
      <c r="I335" s="56">
        <v>3000000</v>
      </c>
      <c r="J335" s="56">
        <v>600000</v>
      </c>
      <c r="K335" s="56">
        <v>1302424.4099999999</v>
      </c>
      <c r="L335" s="56">
        <v>2748750</v>
      </c>
      <c r="M335" s="56">
        <v>4324737.43</v>
      </c>
      <c r="N335" s="56">
        <v>2000000</v>
      </c>
      <c r="O335" s="57">
        <v>2000000</v>
      </c>
      <c r="P335" s="68"/>
      <c r="Q335" s="68"/>
      <c r="R335" s="68"/>
      <c r="S335" s="68"/>
      <c r="T335" s="68"/>
      <c r="U335" s="68"/>
      <c r="V335" s="68"/>
      <c r="W335" s="68"/>
      <c r="X335" s="68"/>
      <c r="Y335" s="68"/>
      <c r="Z335" s="68"/>
    </row>
    <row r="336" spans="1:26" s="17" customFormat="1" ht="40.5" hidden="1" customHeight="1">
      <c r="A336" s="69"/>
      <c r="B336" s="72"/>
      <c r="C336" s="69"/>
      <c r="D336" s="69"/>
      <c r="E336" s="72"/>
      <c r="F336" s="47" t="s">
        <v>61</v>
      </c>
      <c r="G336" s="56">
        <f t="shared" si="242"/>
        <v>600000</v>
      </c>
      <c r="H336" s="56">
        <v>0</v>
      </c>
      <c r="I336" s="56">
        <v>0</v>
      </c>
      <c r="J336" s="56">
        <v>0</v>
      </c>
      <c r="K336" s="56">
        <v>600000</v>
      </c>
      <c r="L336" s="56">
        <v>0</v>
      </c>
      <c r="M336" s="56">
        <v>0</v>
      </c>
      <c r="N336" s="56">
        <v>0</v>
      </c>
      <c r="O336" s="57">
        <v>0</v>
      </c>
      <c r="P336" s="69"/>
      <c r="Q336" s="69"/>
      <c r="R336" s="69"/>
      <c r="S336" s="69"/>
      <c r="T336" s="69"/>
      <c r="U336" s="69"/>
      <c r="V336" s="69"/>
      <c r="W336" s="69"/>
      <c r="X336" s="69"/>
      <c r="Y336" s="69"/>
      <c r="Z336" s="69"/>
    </row>
    <row r="337" spans="1:26" s="17" customFormat="1" ht="40.5" hidden="1" customHeight="1">
      <c r="A337" s="65" t="s">
        <v>342</v>
      </c>
      <c r="B337" s="70" t="s">
        <v>343</v>
      </c>
      <c r="C337" s="65">
        <v>2020</v>
      </c>
      <c r="D337" s="65">
        <v>2027</v>
      </c>
      <c r="E337" s="70" t="s">
        <v>26</v>
      </c>
      <c r="F337" s="47" t="s">
        <v>49</v>
      </c>
      <c r="G337" s="56">
        <f t="shared" si="242"/>
        <v>25200</v>
      </c>
      <c r="H337" s="56">
        <f t="shared" ref="H337:N337" si="259">SUM(H338:H339)</f>
        <v>0</v>
      </c>
      <c r="I337" s="56">
        <f t="shared" si="259"/>
        <v>0</v>
      </c>
      <c r="J337" s="56">
        <f t="shared" si="259"/>
        <v>0</v>
      </c>
      <c r="K337" s="56">
        <f t="shared" si="259"/>
        <v>0</v>
      </c>
      <c r="L337" s="56">
        <f t="shared" si="259"/>
        <v>25200</v>
      </c>
      <c r="M337" s="56">
        <f t="shared" si="259"/>
        <v>0</v>
      </c>
      <c r="N337" s="56">
        <f t="shared" si="259"/>
        <v>0</v>
      </c>
      <c r="O337" s="57">
        <f t="shared" ref="O337" si="260">SUM(O338:O339)</f>
        <v>0</v>
      </c>
      <c r="P337" s="65" t="s">
        <v>48</v>
      </c>
      <c r="Q337" s="65" t="s">
        <v>48</v>
      </c>
      <c r="R337" s="65" t="s">
        <v>48</v>
      </c>
      <c r="S337" s="65" t="s">
        <v>48</v>
      </c>
      <c r="T337" s="65" t="s">
        <v>48</v>
      </c>
      <c r="U337" s="65" t="s">
        <v>48</v>
      </c>
      <c r="V337" s="65" t="s">
        <v>48</v>
      </c>
      <c r="W337" s="65" t="s">
        <v>48</v>
      </c>
      <c r="X337" s="65" t="s">
        <v>48</v>
      </c>
      <c r="Y337" s="65" t="s">
        <v>48</v>
      </c>
      <c r="Z337" s="65" t="s">
        <v>48</v>
      </c>
    </row>
    <row r="338" spans="1:26" s="17" customFormat="1" ht="40.5" hidden="1" customHeight="1">
      <c r="A338" s="68"/>
      <c r="B338" s="71"/>
      <c r="C338" s="68"/>
      <c r="D338" s="68"/>
      <c r="E338" s="71"/>
      <c r="F338" s="47" t="s">
        <v>60</v>
      </c>
      <c r="G338" s="56">
        <f t="shared" si="242"/>
        <v>25200</v>
      </c>
      <c r="H338" s="56">
        <v>0</v>
      </c>
      <c r="I338" s="56">
        <v>0</v>
      </c>
      <c r="J338" s="56">
        <v>0</v>
      </c>
      <c r="K338" s="56">
        <v>0</v>
      </c>
      <c r="L338" s="56">
        <v>25200</v>
      </c>
      <c r="M338" s="56">
        <v>0</v>
      </c>
      <c r="N338" s="56">
        <v>0</v>
      </c>
      <c r="O338" s="57">
        <v>0</v>
      </c>
      <c r="P338" s="68"/>
      <c r="Q338" s="68"/>
      <c r="R338" s="68"/>
      <c r="S338" s="68"/>
      <c r="T338" s="68"/>
      <c r="U338" s="68"/>
      <c r="V338" s="68"/>
      <c r="W338" s="68"/>
      <c r="X338" s="68"/>
      <c r="Y338" s="68"/>
      <c r="Z338" s="68"/>
    </row>
    <row r="339" spans="1:26" s="17" customFormat="1" ht="40.5" hidden="1" customHeight="1">
      <c r="A339" s="69"/>
      <c r="B339" s="72"/>
      <c r="C339" s="69"/>
      <c r="D339" s="69"/>
      <c r="E339" s="72"/>
      <c r="F339" s="47" t="s">
        <v>61</v>
      </c>
      <c r="G339" s="56">
        <f t="shared" si="242"/>
        <v>0</v>
      </c>
      <c r="H339" s="56">
        <v>0</v>
      </c>
      <c r="I339" s="56">
        <v>0</v>
      </c>
      <c r="J339" s="56">
        <v>0</v>
      </c>
      <c r="K339" s="56">
        <v>0</v>
      </c>
      <c r="L339" s="56">
        <v>0</v>
      </c>
      <c r="M339" s="56">
        <v>0</v>
      </c>
      <c r="N339" s="56">
        <v>0</v>
      </c>
      <c r="O339" s="57">
        <v>0</v>
      </c>
      <c r="P339" s="69"/>
      <c r="Q339" s="69"/>
      <c r="R339" s="69"/>
      <c r="S339" s="69"/>
      <c r="T339" s="69"/>
      <c r="U339" s="69"/>
      <c r="V339" s="69"/>
      <c r="W339" s="69"/>
      <c r="X339" s="69"/>
      <c r="Y339" s="69"/>
      <c r="Z339" s="69"/>
    </row>
    <row r="340" spans="1:26" s="17" customFormat="1" ht="32.25" hidden="1" customHeight="1">
      <c r="A340" s="65">
        <v>83</v>
      </c>
      <c r="B340" s="93" t="s">
        <v>189</v>
      </c>
      <c r="C340" s="65">
        <v>2020</v>
      </c>
      <c r="D340" s="65">
        <v>2027</v>
      </c>
      <c r="E340" s="70" t="s">
        <v>26</v>
      </c>
      <c r="F340" s="47" t="s">
        <v>49</v>
      </c>
      <c r="G340" s="56">
        <f t="shared" si="242"/>
        <v>47938676.07</v>
      </c>
      <c r="H340" s="56">
        <f>H341+H342</f>
        <v>15219906.35</v>
      </c>
      <c r="I340" s="56">
        <f t="shared" ref="I340:N340" si="261">I341+I342</f>
        <v>32691769.719999999</v>
      </c>
      <c r="J340" s="56">
        <f t="shared" si="261"/>
        <v>27000</v>
      </c>
      <c r="K340" s="56">
        <f t="shared" si="261"/>
        <v>0</v>
      </c>
      <c r="L340" s="56">
        <f t="shared" si="261"/>
        <v>0</v>
      </c>
      <c r="M340" s="56">
        <f t="shared" si="261"/>
        <v>0</v>
      </c>
      <c r="N340" s="56">
        <f t="shared" si="261"/>
        <v>0</v>
      </c>
      <c r="O340" s="57">
        <f t="shared" ref="O340" si="262">O341+O342</f>
        <v>0</v>
      </c>
      <c r="P340" s="65" t="s">
        <v>48</v>
      </c>
      <c r="Q340" s="65" t="s">
        <v>48</v>
      </c>
      <c r="R340" s="65" t="s">
        <v>48</v>
      </c>
      <c r="S340" s="65" t="s">
        <v>48</v>
      </c>
      <c r="T340" s="65" t="s">
        <v>48</v>
      </c>
      <c r="U340" s="65" t="s">
        <v>48</v>
      </c>
      <c r="V340" s="65" t="s">
        <v>48</v>
      </c>
      <c r="W340" s="65" t="s">
        <v>48</v>
      </c>
      <c r="X340" s="65" t="s">
        <v>48</v>
      </c>
      <c r="Y340" s="65" t="s">
        <v>48</v>
      </c>
      <c r="Z340" s="65" t="s">
        <v>48</v>
      </c>
    </row>
    <row r="341" spans="1:26" s="17" customFormat="1" ht="48" hidden="1" customHeight="1">
      <c r="A341" s="68"/>
      <c r="B341" s="71"/>
      <c r="C341" s="68"/>
      <c r="D341" s="68"/>
      <c r="E341" s="71"/>
      <c r="F341" s="47" t="s">
        <v>60</v>
      </c>
      <c r="G341" s="56">
        <f t="shared" si="242"/>
        <v>2377242.3200000003</v>
      </c>
      <c r="H341" s="56">
        <f>H344</f>
        <v>698166.49</v>
      </c>
      <c r="I341" s="56">
        <f t="shared" ref="I341:N341" si="263">I344</f>
        <v>1652075.83</v>
      </c>
      <c r="J341" s="56">
        <f t="shared" si="263"/>
        <v>27000</v>
      </c>
      <c r="K341" s="56">
        <f t="shared" si="263"/>
        <v>0</v>
      </c>
      <c r="L341" s="56">
        <f t="shared" si="263"/>
        <v>0</v>
      </c>
      <c r="M341" s="56">
        <f t="shared" si="263"/>
        <v>0</v>
      </c>
      <c r="N341" s="56">
        <f t="shared" si="263"/>
        <v>0</v>
      </c>
      <c r="O341" s="57">
        <f t="shared" ref="O341" si="264">O344</f>
        <v>0</v>
      </c>
      <c r="P341" s="68"/>
      <c r="Q341" s="68"/>
      <c r="R341" s="68"/>
      <c r="S341" s="68"/>
      <c r="T341" s="68"/>
      <c r="U341" s="68"/>
      <c r="V341" s="68"/>
      <c r="W341" s="68"/>
      <c r="X341" s="68"/>
      <c r="Y341" s="68"/>
      <c r="Z341" s="68"/>
    </row>
    <row r="342" spans="1:26" s="17" customFormat="1" ht="28.9" hidden="1" customHeight="1">
      <c r="A342" s="69"/>
      <c r="B342" s="72"/>
      <c r="C342" s="69"/>
      <c r="D342" s="69"/>
      <c r="E342" s="72"/>
      <c r="F342" s="47" t="s">
        <v>61</v>
      </c>
      <c r="G342" s="56">
        <f t="shared" si="242"/>
        <v>45561433.75</v>
      </c>
      <c r="H342" s="56">
        <f>H345</f>
        <v>14521739.859999999</v>
      </c>
      <c r="I342" s="56">
        <f t="shared" ref="I342:N342" si="265">I345</f>
        <v>31039693.890000001</v>
      </c>
      <c r="J342" s="56">
        <f t="shared" si="265"/>
        <v>0</v>
      </c>
      <c r="K342" s="56">
        <f t="shared" si="265"/>
        <v>0</v>
      </c>
      <c r="L342" s="56">
        <f t="shared" si="265"/>
        <v>0</v>
      </c>
      <c r="M342" s="56">
        <f t="shared" si="265"/>
        <v>0</v>
      </c>
      <c r="N342" s="56">
        <f t="shared" si="265"/>
        <v>0</v>
      </c>
      <c r="O342" s="57">
        <f t="shared" ref="O342" si="266">O345</f>
        <v>0</v>
      </c>
      <c r="P342" s="69"/>
      <c r="Q342" s="69"/>
      <c r="R342" s="69"/>
      <c r="S342" s="69"/>
      <c r="T342" s="69"/>
      <c r="U342" s="69"/>
      <c r="V342" s="69"/>
      <c r="W342" s="69"/>
      <c r="X342" s="69"/>
      <c r="Y342" s="69"/>
      <c r="Z342" s="69"/>
    </row>
    <row r="343" spans="1:26" s="17" customFormat="1" ht="21.6" hidden="1" customHeight="1">
      <c r="A343" s="65">
        <v>84</v>
      </c>
      <c r="B343" s="70" t="s">
        <v>205</v>
      </c>
      <c r="C343" s="65">
        <v>2020</v>
      </c>
      <c r="D343" s="65">
        <v>2027</v>
      </c>
      <c r="E343" s="70" t="s">
        <v>26</v>
      </c>
      <c r="F343" s="47" t="s">
        <v>49</v>
      </c>
      <c r="G343" s="56">
        <f t="shared" si="242"/>
        <v>47938676.07</v>
      </c>
      <c r="H343" s="56">
        <f t="shared" ref="H343:N343" si="267">SUM(H344:H345)</f>
        <v>15219906.35</v>
      </c>
      <c r="I343" s="56">
        <f t="shared" si="267"/>
        <v>32691769.719999999</v>
      </c>
      <c r="J343" s="56">
        <f t="shared" si="267"/>
        <v>27000</v>
      </c>
      <c r="K343" s="56">
        <f t="shared" si="267"/>
        <v>0</v>
      </c>
      <c r="L343" s="56">
        <f t="shared" si="267"/>
        <v>0</v>
      </c>
      <c r="M343" s="56">
        <f t="shared" si="267"/>
        <v>0</v>
      </c>
      <c r="N343" s="56">
        <f t="shared" si="267"/>
        <v>0</v>
      </c>
      <c r="O343" s="57">
        <f t="shared" ref="O343" si="268">SUM(O344:O345)</f>
        <v>0</v>
      </c>
      <c r="P343" s="65" t="s">
        <v>34</v>
      </c>
      <c r="Q343" s="65" t="s">
        <v>73</v>
      </c>
      <c r="R343" s="65" t="s">
        <v>48</v>
      </c>
      <c r="S343" s="65">
        <v>0</v>
      </c>
      <c r="T343" s="65">
        <v>0</v>
      </c>
      <c r="U343" s="65">
        <v>0</v>
      </c>
      <c r="V343" s="65">
        <v>0</v>
      </c>
      <c r="W343" s="65">
        <v>0</v>
      </c>
      <c r="X343" s="65">
        <v>20</v>
      </c>
      <c r="Y343" s="65">
        <v>30</v>
      </c>
      <c r="Z343" s="65">
        <v>40</v>
      </c>
    </row>
    <row r="344" spans="1:26" s="17" customFormat="1" ht="56.25" hidden="1">
      <c r="A344" s="68"/>
      <c r="B344" s="71"/>
      <c r="C344" s="68"/>
      <c r="D344" s="68"/>
      <c r="E344" s="71"/>
      <c r="F344" s="47" t="s">
        <v>60</v>
      </c>
      <c r="G344" s="56">
        <f t="shared" si="242"/>
        <v>2377242.3200000003</v>
      </c>
      <c r="H344" s="56">
        <f>H347+H353+H365+H350+H371+H368+H383</f>
        <v>698166.49</v>
      </c>
      <c r="I344" s="56">
        <f t="shared" ref="I344:N344" si="269">I347+I353+I365+I350+I371+I368+I383</f>
        <v>1652075.83</v>
      </c>
      <c r="J344" s="56">
        <f t="shared" si="269"/>
        <v>27000</v>
      </c>
      <c r="K344" s="56">
        <f t="shared" si="269"/>
        <v>0</v>
      </c>
      <c r="L344" s="56">
        <f t="shared" si="269"/>
        <v>0</v>
      </c>
      <c r="M344" s="56">
        <f t="shared" si="269"/>
        <v>0</v>
      </c>
      <c r="N344" s="56">
        <f t="shared" si="269"/>
        <v>0</v>
      </c>
      <c r="O344" s="57">
        <f t="shared" ref="O344" si="270">O347+O353+O365+O350+O371+O368+O383</f>
        <v>0</v>
      </c>
      <c r="P344" s="68"/>
      <c r="Q344" s="68"/>
      <c r="R344" s="68"/>
      <c r="S344" s="68"/>
      <c r="T344" s="68"/>
      <c r="U344" s="68"/>
      <c r="V344" s="68"/>
      <c r="W344" s="68"/>
      <c r="X344" s="68"/>
      <c r="Y344" s="68"/>
      <c r="Z344" s="68"/>
    </row>
    <row r="345" spans="1:26" s="17" customFormat="1" ht="31.9" hidden="1" customHeight="1">
      <c r="A345" s="69"/>
      <c r="B345" s="72"/>
      <c r="C345" s="69"/>
      <c r="D345" s="69"/>
      <c r="E345" s="72"/>
      <c r="F345" s="47" t="s">
        <v>61</v>
      </c>
      <c r="G345" s="56">
        <f t="shared" si="242"/>
        <v>45561433.75</v>
      </c>
      <c r="H345" s="56">
        <f>H348+H354+H366+H351+H372+H369+H384</f>
        <v>14521739.859999999</v>
      </c>
      <c r="I345" s="56">
        <f t="shared" ref="I345:N345" si="271">I348+I354+I366+I351+I372+I369+I384</f>
        <v>31039693.890000001</v>
      </c>
      <c r="J345" s="56">
        <f t="shared" si="271"/>
        <v>0</v>
      </c>
      <c r="K345" s="56">
        <f t="shared" si="271"/>
        <v>0</v>
      </c>
      <c r="L345" s="56">
        <f t="shared" si="271"/>
        <v>0</v>
      </c>
      <c r="M345" s="56">
        <f t="shared" si="271"/>
        <v>0</v>
      </c>
      <c r="N345" s="56">
        <f t="shared" si="271"/>
        <v>0</v>
      </c>
      <c r="O345" s="57">
        <f t="shared" ref="O345" si="272">O348+O354+O366+O351+O372+O369+O384</f>
        <v>0</v>
      </c>
      <c r="P345" s="69"/>
      <c r="Q345" s="69"/>
      <c r="R345" s="69"/>
      <c r="S345" s="69"/>
      <c r="T345" s="69"/>
      <c r="U345" s="69"/>
      <c r="V345" s="69"/>
      <c r="W345" s="69"/>
      <c r="X345" s="69"/>
      <c r="Y345" s="69"/>
      <c r="Z345" s="69"/>
    </row>
    <row r="346" spans="1:26" s="17" customFormat="1" ht="31.9" hidden="1" customHeight="1">
      <c r="A346" s="65" t="s">
        <v>206</v>
      </c>
      <c r="B346" s="70" t="s">
        <v>209</v>
      </c>
      <c r="C346" s="65">
        <v>2020</v>
      </c>
      <c r="D346" s="65">
        <v>2027</v>
      </c>
      <c r="E346" s="70" t="s">
        <v>26</v>
      </c>
      <c r="F346" s="47" t="s">
        <v>49</v>
      </c>
      <c r="G346" s="56">
        <f t="shared" si="242"/>
        <v>15159812.35</v>
      </c>
      <c r="H346" s="56">
        <f t="shared" ref="H346:N346" si="273">SUM(H347:H348)</f>
        <v>15156812.35</v>
      </c>
      <c r="I346" s="56">
        <f t="shared" si="273"/>
        <v>3000</v>
      </c>
      <c r="J346" s="56">
        <f t="shared" si="273"/>
        <v>0</v>
      </c>
      <c r="K346" s="56">
        <f t="shared" si="273"/>
        <v>0</v>
      </c>
      <c r="L346" s="56">
        <f t="shared" si="273"/>
        <v>0</v>
      </c>
      <c r="M346" s="56">
        <f t="shared" si="273"/>
        <v>0</v>
      </c>
      <c r="N346" s="56">
        <f t="shared" si="273"/>
        <v>0</v>
      </c>
      <c r="O346" s="57">
        <f t="shared" ref="O346" si="274">SUM(O347:O348)</f>
        <v>0</v>
      </c>
      <c r="P346" s="65" t="s">
        <v>34</v>
      </c>
      <c r="Q346" s="65" t="s">
        <v>73</v>
      </c>
      <c r="R346" s="65" t="s">
        <v>48</v>
      </c>
      <c r="S346" s="65">
        <v>70.599999999999994</v>
      </c>
      <c r="T346" s="65">
        <v>0</v>
      </c>
      <c r="U346" s="65">
        <v>0</v>
      </c>
      <c r="V346" s="65">
        <v>0</v>
      </c>
      <c r="W346" s="65">
        <v>0</v>
      </c>
      <c r="X346" s="65">
        <v>20</v>
      </c>
      <c r="Y346" s="65">
        <v>30</v>
      </c>
      <c r="Z346" s="65">
        <v>40</v>
      </c>
    </row>
    <row r="347" spans="1:26" s="17" customFormat="1" ht="31.9" hidden="1" customHeight="1">
      <c r="A347" s="68"/>
      <c r="B347" s="71"/>
      <c r="C347" s="68"/>
      <c r="D347" s="68"/>
      <c r="E347" s="71"/>
      <c r="F347" s="47" t="s">
        <v>60</v>
      </c>
      <c r="G347" s="56">
        <f t="shared" si="242"/>
        <v>638072.49</v>
      </c>
      <c r="H347" s="56">
        <v>635072.49</v>
      </c>
      <c r="I347" s="56">
        <v>3000</v>
      </c>
      <c r="J347" s="56">
        <v>0</v>
      </c>
      <c r="K347" s="56">
        <v>0</v>
      </c>
      <c r="L347" s="56">
        <v>0</v>
      </c>
      <c r="M347" s="56">
        <v>0</v>
      </c>
      <c r="N347" s="56">
        <v>0</v>
      </c>
      <c r="O347" s="57">
        <v>0</v>
      </c>
      <c r="P347" s="68"/>
      <c r="Q347" s="68"/>
      <c r="R347" s="68"/>
      <c r="S347" s="68"/>
      <c r="T347" s="68"/>
      <c r="U347" s="68"/>
      <c r="V347" s="68"/>
      <c r="W347" s="68"/>
      <c r="X347" s="68"/>
      <c r="Y347" s="68"/>
      <c r="Z347" s="68"/>
    </row>
    <row r="348" spans="1:26" s="17" customFormat="1" ht="31.9" hidden="1" customHeight="1">
      <c r="A348" s="69"/>
      <c r="B348" s="72"/>
      <c r="C348" s="69"/>
      <c r="D348" s="69"/>
      <c r="E348" s="72"/>
      <c r="F348" s="47" t="s">
        <v>61</v>
      </c>
      <c r="G348" s="56">
        <f t="shared" si="242"/>
        <v>14521739.859999999</v>
      </c>
      <c r="H348" s="56">
        <v>14521739.859999999</v>
      </c>
      <c r="I348" s="56">
        <v>0</v>
      </c>
      <c r="J348" s="56">
        <v>0</v>
      </c>
      <c r="K348" s="56">
        <v>0</v>
      </c>
      <c r="L348" s="56">
        <v>0</v>
      </c>
      <c r="M348" s="56">
        <v>0</v>
      </c>
      <c r="N348" s="56">
        <v>0</v>
      </c>
      <c r="O348" s="57">
        <v>0</v>
      </c>
      <c r="P348" s="69"/>
      <c r="Q348" s="69"/>
      <c r="R348" s="69"/>
      <c r="S348" s="69"/>
      <c r="T348" s="69"/>
      <c r="U348" s="69"/>
      <c r="V348" s="69"/>
      <c r="W348" s="69"/>
      <c r="X348" s="69"/>
      <c r="Y348" s="69"/>
      <c r="Z348" s="69"/>
    </row>
    <row r="349" spans="1:26" s="17" customFormat="1" ht="31.9" hidden="1" customHeight="1">
      <c r="A349" s="65" t="s">
        <v>229</v>
      </c>
      <c r="B349" s="70" t="s">
        <v>231</v>
      </c>
      <c r="C349" s="65">
        <v>2020</v>
      </c>
      <c r="D349" s="65">
        <v>2027</v>
      </c>
      <c r="E349" s="70" t="s">
        <v>26</v>
      </c>
      <c r="F349" s="47" t="s">
        <v>49</v>
      </c>
      <c r="G349" s="56">
        <f t="shared" si="242"/>
        <v>63094</v>
      </c>
      <c r="H349" s="56">
        <f>H350+H351</f>
        <v>63094</v>
      </c>
      <c r="I349" s="56">
        <f t="shared" ref="I349:N349" si="275">I350+I351</f>
        <v>0</v>
      </c>
      <c r="J349" s="56">
        <f t="shared" si="275"/>
        <v>0</v>
      </c>
      <c r="K349" s="56">
        <f t="shared" si="275"/>
        <v>0</v>
      </c>
      <c r="L349" s="56">
        <f t="shared" si="275"/>
        <v>0</v>
      </c>
      <c r="M349" s="56">
        <f t="shared" si="275"/>
        <v>0</v>
      </c>
      <c r="N349" s="56">
        <f t="shared" si="275"/>
        <v>0</v>
      </c>
      <c r="O349" s="57">
        <f t="shared" ref="O349" si="276">O350+O351</f>
        <v>0</v>
      </c>
      <c r="P349" s="65" t="s">
        <v>48</v>
      </c>
      <c r="Q349" s="65" t="s">
        <v>48</v>
      </c>
      <c r="R349" s="65" t="s">
        <v>48</v>
      </c>
      <c r="S349" s="65" t="s">
        <v>48</v>
      </c>
      <c r="T349" s="65" t="s">
        <v>48</v>
      </c>
      <c r="U349" s="65" t="s">
        <v>48</v>
      </c>
      <c r="V349" s="65" t="s">
        <v>48</v>
      </c>
      <c r="W349" s="65" t="s">
        <v>48</v>
      </c>
      <c r="X349" s="65" t="s">
        <v>48</v>
      </c>
      <c r="Y349" s="65" t="s">
        <v>48</v>
      </c>
      <c r="Z349" s="65" t="s">
        <v>48</v>
      </c>
    </row>
    <row r="350" spans="1:26" s="17" customFormat="1" ht="31.9" hidden="1" customHeight="1">
      <c r="A350" s="68"/>
      <c r="B350" s="71"/>
      <c r="C350" s="68"/>
      <c r="D350" s="68"/>
      <c r="E350" s="71"/>
      <c r="F350" s="47" t="s">
        <v>60</v>
      </c>
      <c r="G350" s="56">
        <f t="shared" si="242"/>
        <v>63094</v>
      </c>
      <c r="H350" s="56">
        <v>63094</v>
      </c>
      <c r="I350" s="56">
        <v>0</v>
      </c>
      <c r="J350" s="56">
        <v>0</v>
      </c>
      <c r="K350" s="56">
        <v>0</v>
      </c>
      <c r="L350" s="56">
        <v>0</v>
      </c>
      <c r="M350" s="56">
        <v>0</v>
      </c>
      <c r="N350" s="56">
        <v>0</v>
      </c>
      <c r="O350" s="57">
        <v>0</v>
      </c>
      <c r="P350" s="68"/>
      <c r="Q350" s="68"/>
      <c r="R350" s="68"/>
      <c r="S350" s="68"/>
      <c r="T350" s="68"/>
      <c r="U350" s="68"/>
      <c r="V350" s="68"/>
      <c r="W350" s="68"/>
      <c r="X350" s="68"/>
      <c r="Y350" s="68"/>
      <c r="Z350" s="68"/>
    </row>
    <row r="351" spans="1:26" s="17" customFormat="1" ht="31.9" hidden="1" customHeight="1">
      <c r="A351" s="69"/>
      <c r="B351" s="72"/>
      <c r="C351" s="69"/>
      <c r="D351" s="69"/>
      <c r="E351" s="72"/>
      <c r="F351" s="47" t="s">
        <v>61</v>
      </c>
      <c r="G351" s="56">
        <f t="shared" si="242"/>
        <v>0</v>
      </c>
      <c r="H351" s="56">
        <v>0</v>
      </c>
      <c r="I351" s="56">
        <v>0</v>
      </c>
      <c r="J351" s="56">
        <v>0</v>
      </c>
      <c r="K351" s="56">
        <v>0</v>
      </c>
      <c r="L351" s="56">
        <v>0</v>
      </c>
      <c r="M351" s="56">
        <v>0</v>
      </c>
      <c r="N351" s="56">
        <v>0</v>
      </c>
      <c r="O351" s="57">
        <v>0</v>
      </c>
      <c r="P351" s="69"/>
      <c r="Q351" s="69"/>
      <c r="R351" s="69"/>
      <c r="S351" s="69"/>
      <c r="T351" s="69"/>
      <c r="U351" s="69"/>
      <c r="V351" s="69"/>
      <c r="W351" s="69"/>
      <c r="X351" s="69"/>
      <c r="Y351" s="69"/>
      <c r="Z351" s="69"/>
    </row>
    <row r="352" spans="1:26" s="17" customFormat="1" ht="31.9" hidden="1" customHeight="1">
      <c r="A352" s="65" t="s">
        <v>207</v>
      </c>
      <c r="B352" s="70" t="s">
        <v>210</v>
      </c>
      <c r="C352" s="65">
        <v>2020</v>
      </c>
      <c r="D352" s="65">
        <v>2027</v>
      </c>
      <c r="E352" s="70" t="s">
        <v>26</v>
      </c>
      <c r="F352" s="47" t="s">
        <v>49</v>
      </c>
      <c r="G352" s="56">
        <f t="shared" si="242"/>
        <v>18800400.010000002</v>
      </c>
      <c r="H352" s="56">
        <f>SUM(H353:H354)</f>
        <v>0</v>
      </c>
      <c r="I352" s="56">
        <f t="shared" ref="I352:N352" si="277">SUM(I353:I354)</f>
        <v>18773400.010000002</v>
      </c>
      <c r="J352" s="56">
        <f t="shared" si="277"/>
        <v>27000</v>
      </c>
      <c r="K352" s="56">
        <f t="shared" si="277"/>
        <v>0</v>
      </c>
      <c r="L352" s="56">
        <f t="shared" si="277"/>
        <v>0</v>
      </c>
      <c r="M352" s="56">
        <f t="shared" si="277"/>
        <v>0</v>
      </c>
      <c r="N352" s="56">
        <f t="shared" si="277"/>
        <v>0</v>
      </c>
      <c r="O352" s="57">
        <f t="shared" ref="O352" si="278">SUM(O353:O354)</f>
        <v>0</v>
      </c>
      <c r="P352" s="65" t="s">
        <v>34</v>
      </c>
      <c r="Q352" s="65" t="s">
        <v>73</v>
      </c>
      <c r="R352" s="65" t="s">
        <v>48</v>
      </c>
      <c r="S352" s="65">
        <v>0</v>
      </c>
      <c r="T352" s="65">
        <v>70.599999999999994</v>
      </c>
      <c r="U352" s="65">
        <v>0</v>
      </c>
      <c r="V352" s="65">
        <v>0</v>
      </c>
      <c r="W352" s="65">
        <v>0</v>
      </c>
      <c r="X352" s="65">
        <v>20</v>
      </c>
      <c r="Y352" s="65">
        <v>30</v>
      </c>
      <c r="Z352" s="65">
        <v>40</v>
      </c>
    </row>
    <row r="353" spans="1:26" s="17" customFormat="1" ht="39" hidden="1" customHeight="1">
      <c r="A353" s="68"/>
      <c r="B353" s="71"/>
      <c r="C353" s="68"/>
      <c r="D353" s="68"/>
      <c r="E353" s="71"/>
      <c r="F353" s="47" t="s">
        <v>60</v>
      </c>
      <c r="G353" s="56">
        <f t="shared" si="242"/>
        <v>899032.66</v>
      </c>
      <c r="H353" s="56">
        <f>H356+H359+H362</f>
        <v>0</v>
      </c>
      <c r="I353" s="56">
        <v>872032.66</v>
      </c>
      <c r="J353" s="56">
        <f t="shared" ref="J353:N353" si="279">J356+J359+J362</f>
        <v>27000</v>
      </c>
      <c r="K353" s="56">
        <f t="shared" si="279"/>
        <v>0</v>
      </c>
      <c r="L353" s="56">
        <f t="shared" si="279"/>
        <v>0</v>
      </c>
      <c r="M353" s="56">
        <f t="shared" si="279"/>
        <v>0</v>
      </c>
      <c r="N353" s="56">
        <f t="shared" si="279"/>
        <v>0</v>
      </c>
      <c r="O353" s="57">
        <f t="shared" ref="O353" si="280">O356+O359+O362</f>
        <v>0</v>
      </c>
      <c r="P353" s="68"/>
      <c r="Q353" s="68"/>
      <c r="R353" s="68"/>
      <c r="S353" s="68"/>
      <c r="T353" s="68"/>
      <c r="U353" s="68"/>
      <c r="V353" s="68"/>
      <c r="W353" s="68"/>
      <c r="X353" s="68"/>
      <c r="Y353" s="68"/>
      <c r="Z353" s="68"/>
    </row>
    <row r="354" spans="1:26" s="17" customFormat="1" ht="31.9" hidden="1" customHeight="1">
      <c r="A354" s="69"/>
      <c r="B354" s="72"/>
      <c r="C354" s="69"/>
      <c r="D354" s="69"/>
      <c r="E354" s="72"/>
      <c r="F354" s="47" t="s">
        <v>61</v>
      </c>
      <c r="G354" s="56">
        <f t="shared" si="242"/>
        <v>17901367.350000001</v>
      </c>
      <c r="H354" s="56">
        <f>H357+H360+H363</f>
        <v>0</v>
      </c>
      <c r="I354" s="56">
        <v>17901367.350000001</v>
      </c>
      <c r="J354" s="56">
        <f t="shared" ref="J354:N354" si="281">J357+J360+J363</f>
        <v>0</v>
      </c>
      <c r="K354" s="56">
        <f t="shared" si="281"/>
        <v>0</v>
      </c>
      <c r="L354" s="56">
        <f t="shared" si="281"/>
        <v>0</v>
      </c>
      <c r="M354" s="56">
        <f t="shared" si="281"/>
        <v>0</v>
      </c>
      <c r="N354" s="56">
        <f t="shared" si="281"/>
        <v>0</v>
      </c>
      <c r="O354" s="57">
        <f t="shared" ref="O354" si="282">O357+O360+O363</f>
        <v>0</v>
      </c>
      <c r="P354" s="69"/>
      <c r="Q354" s="69"/>
      <c r="R354" s="69"/>
      <c r="S354" s="69"/>
      <c r="T354" s="69"/>
      <c r="U354" s="69"/>
      <c r="V354" s="69"/>
      <c r="W354" s="69"/>
      <c r="X354" s="69"/>
      <c r="Y354" s="69"/>
      <c r="Z354" s="69"/>
    </row>
    <row r="355" spans="1:26" s="17" customFormat="1" ht="31.9" hidden="1" customHeight="1">
      <c r="A355" s="65" t="s">
        <v>234</v>
      </c>
      <c r="B355" s="70" t="s">
        <v>235</v>
      </c>
      <c r="C355" s="65">
        <v>2020</v>
      </c>
      <c r="D355" s="65">
        <v>2027</v>
      </c>
      <c r="E355" s="70" t="s">
        <v>26</v>
      </c>
      <c r="F355" s="47" t="s">
        <v>49</v>
      </c>
      <c r="G355" s="56">
        <f t="shared" si="242"/>
        <v>83982.49</v>
      </c>
      <c r="H355" s="56">
        <f t="shared" ref="H355:N355" si="283">SUM(H356:H357)</f>
        <v>0</v>
      </c>
      <c r="I355" s="56">
        <f t="shared" si="283"/>
        <v>83982.49</v>
      </c>
      <c r="J355" s="56">
        <f t="shared" si="283"/>
        <v>0</v>
      </c>
      <c r="K355" s="56">
        <f t="shared" si="283"/>
        <v>0</v>
      </c>
      <c r="L355" s="56">
        <f t="shared" si="283"/>
        <v>0</v>
      </c>
      <c r="M355" s="56">
        <f t="shared" si="283"/>
        <v>0</v>
      </c>
      <c r="N355" s="56">
        <f t="shared" si="283"/>
        <v>0</v>
      </c>
      <c r="O355" s="57">
        <f t="shared" ref="O355" si="284">SUM(O356:O357)</f>
        <v>0</v>
      </c>
      <c r="P355" s="65" t="s">
        <v>48</v>
      </c>
      <c r="Q355" s="65" t="s">
        <v>48</v>
      </c>
      <c r="R355" s="65" t="s">
        <v>48</v>
      </c>
      <c r="S355" s="65" t="s">
        <v>48</v>
      </c>
      <c r="T355" s="65" t="s">
        <v>48</v>
      </c>
      <c r="U355" s="65" t="s">
        <v>48</v>
      </c>
      <c r="V355" s="65" t="s">
        <v>48</v>
      </c>
      <c r="W355" s="65" t="s">
        <v>48</v>
      </c>
      <c r="X355" s="65" t="s">
        <v>48</v>
      </c>
      <c r="Y355" s="65" t="s">
        <v>48</v>
      </c>
      <c r="Z355" s="65" t="s">
        <v>48</v>
      </c>
    </row>
    <row r="356" spans="1:26" s="17" customFormat="1" ht="31.9" hidden="1" customHeight="1">
      <c r="A356" s="68"/>
      <c r="B356" s="71"/>
      <c r="C356" s="68"/>
      <c r="D356" s="68"/>
      <c r="E356" s="71"/>
      <c r="F356" s="47" t="s">
        <v>60</v>
      </c>
      <c r="G356" s="56">
        <f t="shared" si="242"/>
        <v>83982.49</v>
      </c>
      <c r="H356" s="56">
        <v>0</v>
      </c>
      <c r="I356" s="56">
        <v>83982.49</v>
      </c>
      <c r="J356" s="56">
        <v>0</v>
      </c>
      <c r="K356" s="56">
        <v>0</v>
      </c>
      <c r="L356" s="56">
        <v>0</v>
      </c>
      <c r="M356" s="56">
        <v>0</v>
      </c>
      <c r="N356" s="56">
        <v>0</v>
      </c>
      <c r="O356" s="57">
        <v>0</v>
      </c>
      <c r="P356" s="68"/>
      <c r="Q356" s="68"/>
      <c r="R356" s="68"/>
      <c r="S356" s="68"/>
      <c r="T356" s="68"/>
      <c r="U356" s="68"/>
      <c r="V356" s="68"/>
      <c r="W356" s="68"/>
      <c r="X356" s="68"/>
      <c r="Y356" s="68"/>
      <c r="Z356" s="68"/>
    </row>
    <row r="357" spans="1:26" s="17" customFormat="1" ht="31.9" hidden="1" customHeight="1">
      <c r="A357" s="69"/>
      <c r="B357" s="72"/>
      <c r="C357" s="69"/>
      <c r="D357" s="69"/>
      <c r="E357" s="72"/>
      <c r="F357" s="47" t="s">
        <v>61</v>
      </c>
      <c r="G357" s="56">
        <f t="shared" si="242"/>
        <v>0</v>
      </c>
      <c r="H357" s="56">
        <v>0</v>
      </c>
      <c r="I357" s="56">
        <v>0</v>
      </c>
      <c r="J357" s="56">
        <v>0</v>
      </c>
      <c r="K357" s="56">
        <v>0</v>
      </c>
      <c r="L357" s="56">
        <v>0</v>
      </c>
      <c r="M357" s="56">
        <v>0</v>
      </c>
      <c r="N357" s="56">
        <v>0</v>
      </c>
      <c r="O357" s="57">
        <v>0</v>
      </c>
      <c r="P357" s="69"/>
      <c r="Q357" s="69"/>
      <c r="R357" s="69"/>
      <c r="S357" s="69"/>
      <c r="T357" s="69"/>
      <c r="U357" s="69"/>
      <c r="V357" s="69"/>
      <c r="W357" s="69"/>
      <c r="X357" s="69"/>
      <c r="Y357" s="69"/>
      <c r="Z357" s="69"/>
    </row>
    <row r="358" spans="1:26" s="17" customFormat="1" ht="31.9" hidden="1" customHeight="1">
      <c r="A358" s="65" t="s">
        <v>269</v>
      </c>
      <c r="B358" s="70" t="s">
        <v>270</v>
      </c>
      <c r="C358" s="65">
        <v>2020</v>
      </c>
      <c r="D358" s="65">
        <v>2027</v>
      </c>
      <c r="E358" s="70" t="s">
        <v>26</v>
      </c>
      <c r="F358" s="47" t="s">
        <v>49</v>
      </c>
      <c r="G358" s="56">
        <f t="shared" si="242"/>
        <v>27000</v>
      </c>
      <c r="H358" s="56">
        <v>0</v>
      </c>
      <c r="I358" s="56">
        <v>0</v>
      </c>
      <c r="J358" s="56">
        <v>27000</v>
      </c>
      <c r="K358" s="56">
        <v>0</v>
      </c>
      <c r="L358" s="56">
        <v>0</v>
      </c>
      <c r="M358" s="56">
        <v>0</v>
      </c>
      <c r="N358" s="56">
        <v>0</v>
      </c>
      <c r="O358" s="57">
        <v>0</v>
      </c>
      <c r="P358" s="65" t="s">
        <v>48</v>
      </c>
      <c r="Q358" s="65" t="s">
        <v>48</v>
      </c>
      <c r="R358" s="65" t="s">
        <v>48</v>
      </c>
      <c r="S358" s="65" t="s">
        <v>48</v>
      </c>
      <c r="T358" s="65" t="s">
        <v>48</v>
      </c>
      <c r="U358" s="65" t="s">
        <v>48</v>
      </c>
      <c r="V358" s="65" t="s">
        <v>48</v>
      </c>
      <c r="W358" s="65" t="s">
        <v>48</v>
      </c>
      <c r="X358" s="65" t="s">
        <v>48</v>
      </c>
      <c r="Y358" s="65" t="s">
        <v>48</v>
      </c>
      <c r="Z358" s="65" t="s">
        <v>48</v>
      </c>
    </row>
    <row r="359" spans="1:26" s="17" customFormat="1" ht="31.9" hidden="1" customHeight="1">
      <c r="A359" s="68"/>
      <c r="B359" s="71"/>
      <c r="C359" s="68"/>
      <c r="D359" s="68"/>
      <c r="E359" s="71"/>
      <c r="F359" s="47" t="s">
        <v>60</v>
      </c>
      <c r="G359" s="56">
        <f t="shared" si="242"/>
        <v>27000</v>
      </c>
      <c r="H359" s="56">
        <v>0</v>
      </c>
      <c r="I359" s="56">
        <v>0</v>
      </c>
      <c r="J359" s="56">
        <v>27000</v>
      </c>
      <c r="K359" s="56">
        <v>0</v>
      </c>
      <c r="L359" s="56">
        <v>0</v>
      </c>
      <c r="M359" s="56">
        <v>0</v>
      </c>
      <c r="N359" s="56">
        <v>0</v>
      </c>
      <c r="O359" s="57">
        <v>0</v>
      </c>
      <c r="P359" s="68"/>
      <c r="Q359" s="68"/>
      <c r="R359" s="68"/>
      <c r="S359" s="68"/>
      <c r="T359" s="68"/>
      <c r="U359" s="68"/>
      <c r="V359" s="68"/>
      <c r="W359" s="68"/>
      <c r="X359" s="68"/>
      <c r="Y359" s="68"/>
      <c r="Z359" s="68"/>
    </row>
    <row r="360" spans="1:26" s="17" customFormat="1" ht="31.9" hidden="1" customHeight="1">
      <c r="A360" s="69"/>
      <c r="B360" s="72"/>
      <c r="C360" s="69"/>
      <c r="D360" s="69"/>
      <c r="E360" s="72"/>
      <c r="F360" s="47" t="s">
        <v>61</v>
      </c>
      <c r="G360" s="56">
        <f t="shared" si="242"/>
        <v>0</v>
      </c>
      <c r="H360" s="56">
        <v>0</v>
      </c>
      <c r="I360" s="56">
        <v>0</v>
      </c>
      <c r="J360" s="56">
        <v>0</v>
      </c>
      <c r="K360" s="56">
        <v>0</v>
      </c>
      <c r="L360" s="56">
        <v>0</v>
      </c>
      <c r="M360" s="56">
        <v>0</v>
      </c>
      <c r="N360" s="56">
        <v>0</v>
      </c>
      <c r="O360" s="57">
        <v>0</v>
      </c>
      <c r="P360" s="69"/>
      <c r="Q360" s="69"/>
      <c r="R360" s="69"/>
      <c r="S360" s="69"/>
      <c r="T360" s="69"/>
      <c r="U360" s="69"/>
      <c r="V360" s="69"/>
      <c r="W360" s="69"/>
      <c r="X360" s="69"/>
      <c r="Y360" s="69"/>
      <c r="Z360" s="69"/>
    </row>
    <row r="361" spans="1:26" s="17" customFormat="1" ht="31.9" hidden="1" customHeight="1">
      <c r="A361" s="65" t="s">
        <v>274</v>
      </c>
      <c r="B361" s="70" t="s">
        <v>275</v>
      </c>
      <c r="C361" s="65">
        <v>2020</v>
      </c>
      <c r="D361" s="65">
        <v>2027</v>
      </c>
      <c r="E361" s="70" t="s">
        <v>26</v>
      </c>
      <c r="F361" s="47" t="s">
        <v>49</v>
      </c>
      <c r="G361" s="56">
        <f t="shared" si="242"/>
        <v>18689417.520000003</v>
      </c>
      <c r="H361" s="56">
        <f>H362+H363</f>
        <v>0</v>
      </c>
      <c r="I361" s="56">
        <f>I362+I363</f>
        <v>18689417.520000003</v>
      </c>
      <c r="J361" s="56">
        <f t="shared" ref="J361:N361" si="285">J362+J363</f>
        <v>0</v>
      </c>
      <c r="K361" s="56">
        <f t="shared" si="285"/>
        <v>0</v>
      </c>
      <c r="L361" s="56">
        <f t="shared" si="285"/>
        <v>0</v>
      </c>
      <c r="M361" s="56">
        <f t="shared" si="285"/>
        <v>0</v>
      </c>
      <c r="N361" s="56">
        <f t="shared" si="285"/>
        <v>0</v>
      </c>
      <c r="O361" s="57">
        <f t="shared" ref="O361" si="286">O362+O363</f>
        <v>0</v>
      </c>
      <c r="P361" s="65" t="s">
        <v>48</v>
      </c>
      <c r="Q361" s="65" t="s">
        <v>48</v>
      </c>
      <c r="R361" s="65" t="s">
        <v>48</v>
      </c>
      <c r="S361" s="65" t="s">
        <v>48</v>
      </c>
      <c r="T361" s="65" t="s">
        <v>48</v>
      </c>
      <c r="U361" s="65" t="s">
        <v>48</v>
      </c>
      <c r="V361" s="65" t="s">
        <v>48</v>
      </c>
      <c r="W361" s="65" t="s">
        <v>48</v>
      </c>
      <c r="X361" s="65" t="s">
        <v>48</v>
      </c>
      <c r="Y361" s="65" t="s">
        <v>48</v>
      </c>
      <c r="Z361" s="65" t="s">
        <v>48</v>
      </c>
    </row>
    <row r="362" spans="1:26" s="17" customFormat="1" ht="31.9" hidden="1" customHeight="1">
      <c r="A362" s="68"/>
      <c r="B362" s="71"/>
      <c r="C362" s="68"/>
      <c r="D362" s="68"/>
      <c r="E362" s="71"/>
      <c r="F362" s="47" t="s">
        <v>60</v>
      </c>
      <c r="G362" s="56">
        <f t="shared" si="242"/>
        <v>788050.17</v>
      </c>
      <c r="H362" s="56">
        <v>0</v>
      </c>
      <c r="I362" s="56">
        <v>788050.17</v>
      </c>
      <c r="J362" s="56">
        <v>0</v>
      </c>
      <c r="K362" s="56">
        <v>0</v>
      </c>
      <c r="L362" s="56">
        <v>0</v>
      </c>
      <c r="M362" s="56">
        <v>0</v>
      </c>
      <c r="N362" s="56">
        <v>0</v>
      </c>
      <c r="O362" s="57">
        <v>0</v>
      </c>
      <c r="P362" s="68"/>
      <c r="Q362" s="68"/>
      <c r="R362" s="68"/>
      <c r="S362" s="68"/>
      <c r="T362" s="68"/>
      <c r="U362" s="68"/>
      <c r="V362" s="68"/>
      <c r="W362" s="68"/>
      <c r="X362" s="68"/>
      <c r="Y362" s="68"/>
      <c r="Z362" s="68"/>
    </row>
    <row r="363" spans="1:26" s="17" customFormat="1" ht="31.9" hidden="1" customHeight="1">
      <c r="A363" s="69"/>
      <c r="B363" s="72"/>
      <c r="C363" s="69"/>
      <c r="D363" s="69"/>
      <c r="E363" s="72"/>
      <c r="F363" s="47" t="s">
        <v>61</v>
      </c>
      <c r="G363" s="56">
        <f t="shared" si="242"/>
        <v>17901367.350000001</v>
      </c>
      <c r="H363" s="56">
        <f>H364+H365</f>
        <v>0</v>
      </c>
      <c r="I363" s="56">
        <v>17901367.350000001</v>
      </c>
      <c r="J363" s="56">
        <v>0</v>
      </c>
      <c r="K363" s="56">
        <v>0</v>
      </c>
      <c r="L363" s="56">
        <v>0</v>
      </c>
      <c r="M363" s="56">
        <v>0</v>
      </c>
      <c r="N363" s="56">
        <v>0</v>
      </c>
      <c r="O363" s="57">
        <v>0</v>
      </c>
      <c r="P363" s="69"/>
      <c r="Q363" s="69"/>
      <c r="R363" s="69"/>
      <c r="S363" s="69"/>
      <c r="T363" s="69"/>
      <c r="U363" s="69"/>
      <c r="V363" s="69"/>
      <c r="W363" s="69"/>
      <c r="X363" s="69"/>
      <c r="Y363" s="69"/>
      <c r="Z363" s="69"/>
    </row>
    <row r="364" spans="1:26" s="17" customFormat="1" ht="31.9" hidden="1" customHeight="1">
      <c r="A364" s="65" t="s">
        <v>208</v>
      </c>
      <c r="B364" s="70" t="s">
        <v>239</v>
      </c>
      <c r="C364" s="65">
        <v>2020</v>
      </c>
      <c r="D364" s="65">
        <v>2027</v>
      </c>
      <c r="E364" s="70" t="s">
        <v>26</v>
      </c>
      <c r="F364" s="47" t="s">
        <v>49</v>
      </c>
      <c r="G364" s="56">
        <f t="shared" si="242"/>
        <v>13839185.709999999</v>
      </c>
      <c r="H364" s="56">
        <f t="shared" ref="H364:N364" si="287">SUM(H365:H366)</f>
        <v>0</v>
      </c>
      <c r="I364" s="56">
        <f t="shared" si="287"/>
        <v>13839185.709999999</v>
      </c>
      <c r="J364" s="56">
        <f t="shared" si="287"/>
        <v>0</v>
      </c>
      <c r="K364" s="56">
        <f t="shared" si="287"/>
        <v>0</v>
      </c>
      <c r="L364" s="56">
        <f t="shared" si="287"/>
        <v>0</v>
      </c>
      <c r="M364" s="56">
        <f t="shared" si="287"/>
        <v>0</v>
      </c>
      <c r="N364" s="56">
        <f t="shared" si="287"/>
        <v>0</v>
      </c>
      <c r="O364" s="57">
        <f t="shared" ref="O364" si="288">SUM(O365:O366)</f>
        <v>0</v>
      </c>
      <c r="P364" s="65" t="s">
        <v>34</v>
      </c>
      <c r="Q364" s="65" t="s">
        <v>73</v>
      </c>
      <c r="R364" s="65" t="s">
        <v>48</v>
      </c>
      <c r="S364" s="65">
        <v>0</v>
      </c>
      <c r="T364" s="65">
        <v>70.599999999999994</v>
      </c>
      <c r="U364" s="65">
        <v>0</v>
      </c>
      <c r="V364" s="65">
        <v>0</v>
      </c>
      <c r="W364" s="65">
        <v>0</v>
      </c>
      <c r="X364" s="65">
        <v>20</v>
      </c>
      <c r="Y364" s="65">
        <v>30</v>
      </c>
      <c r="Z364" s="65">
        <v>40</v>
      </c>
    </row>
    <row r="365" spans="1:26" s="17" customFormat="1" ht="39" hidden="1" customHeight="1">
      <c r="A365" s="68"/>
      <c r="B365" s="71"/>
      <c r="C365" s="68"/>
      <c r="D365" s="68"/>
      <c r="E365" s="71"/>
      <c r="F365" s="47" t="s">
        <v>60</v>
      </c>
      <c r="G365" s="56">
        <f t="shared" si="242"/>
        <v>700859.17</v>
      </c>
      <c r="H365" s="56">
        <v>0</v>
      </c>
      <c r="I365" s="56">
        <v>700859.17</v>
      </c>
      <c r="J365" s="56">
        <v>0</v>
      </c>
      <c r="K365" s="56">
        <v>0</v>
      </c>
      <c r="L365" s="56">
        <v>0</v>
      </c>
      <c r="M365" s="56">
        <v>0</v>
      </c>
      <c r="N365" s="56">
        <v>0</v>
      </c>
      <c r="O365" s="57">
        <v>0</v>
      </c>
      <c r="P365" s="68"/>
      <c r="Q365" s="68"/>
      <c r="R365" s="68"/>
      <c r="S365" s="68"/>
      <c r="T365" s="68"/>
      <c r="U365" s="68"/>
      <c r="V365" s="68"/>
      <c r="W365" s="68"/>
      <c r="X365" s="68"/>
      <c r="Y365" s="68"/>
      <c r="Z365" s="68"/>
    </row>
    <row r="366" spans="1:26" s="17" customFormat="1" ht="37.15" hidden="1" customHeight="1">
      <c r="A366" s="69"/>
      <c r="B366" s="72"/>
      <c r="C366" s="69"/>
      <c r="D366" s="69"/>
      <c r="E366" s="72"/>
      <c r="F366" s="47" t="s">
        <v>61</v>
      </c>
      <c r="G366" s="56">
        <f t="shared" si="242"/>
        <v>13138326.539999999</v>
      </c>
      <c r="H366" s="56">
        <v>0</v>
      </c>
      <c r="I366" s="56">
        <v>13138326.539999999</v>
      </c>
      <c r="J366" s="56">
        <v>0</v>
      </c>
      <c r="K366" s="56">
        <v>0</v>
      </c>
      <c r="L366" s="56">
        <v>0</v>
      </c>
      <c r="M366" s="56">
        <v>0</v>
      </c>
      <c r="N366" s="56">
        <v>0</v>
      </c>
      <c r="O366" s="57">
        <v>0</v>
      </c>
      <c r="P366" s="69"/>
      <c r="Q366" s="69"/>
      <c r="R366" s="69"/>
      <c r="S366" s="69"/>
      <c r="T366" s="69"/>
      <c r="U366" s="69"/>
      <c r="V366" s="69"/>
      <c r="W366" s="69"/>
      <c r="X366" s="69"/>
      <c r="Y366" s="69"/>
      <c r="Z366" s="69"/>
    </row>
    <row r="367" spans="1:26" s="17" customFormat="1" ht="37.15" hidden="1" customHeight="1">
      <c r="A367" s="65" t="s">
        <v>236</v>
      </c>
      <c r="B367" s="70" t="s">
        <v>238</v>
      </c>
      <c r="C367" s="65">
        <v>2020</v>
      </c>
      <c r="D367" s="65">
        <v>2027</v>
      </c>
      <c r="E367" s="70" t="s">
        <v>26</v>
      </c>
      <c r="F367" s="47" t="s">
        <v>49</v>
      </c>
      <c r="G367" s="56">
        <f t="shared" si="242"/>
        <v>76184</v>
      </c>
      <c r="H367" s="56">
        <f t="shared" ref="H367:N367" si="289">SUM(H368:H369)</f>
        <v>0</v>
      </c>
      <c r="I367" s="56">
        <f t="shared" si="289"/>
        <v>76184</v>
      </c>
      <c r="J367" s="56">
        <f t="shared" si="289"/>
        <v>0</v>
      </c>
      <c r="K367" s="56">
        <f t="shared" si="289"/>
        <v>0</v>
      </c>
      <c r="L367" s="56">
        <f t="shared" si="289"/>
        <v>0</v>
      </c>
      <c r="M367" s="56">
        <f t="shared" si="289"/>
        <v>0</v>
      </c>
      <c r="N367" s="56">
        <f t="shared" si="289"/>
        <v>0</v>
      </c>
      <c r="O367" s="57">
        <f t="shared" ref="O367" si="290">SUM(O368:O369)</f>
        <v>0</v>
      </c>
      <c r="P367" s="65" t="s">
        <v>48</v>
      </c>
      <c r="Q367" s="65" t="s">
        <v>48</v>
      </c>
      <c r="R367" s="65" t="s">
        <v>48</v>
      </c>
      <c r="S367" s="65" t="s">
        <v>48</v>
      </c>
      <c r="T367" s="65" t="s">
        <v>48</v>
      </c>
      <c r="U367" s="65" t="s">
        <v>48</v>
      </c>
      <c r="V367" s="65" t="s">
        <v>48</v>
      </c>
      <c r="W367" s="65" t="s">
        <v>48</v>
      </c>
      <c r="X367" s="65" t="s">
        <v>48</v>
      </c>
      <c r="Y367" s="65" t="s">
        <v>48</v>
      </c>
      <c r="Z367" s="65" t="s">
        <v>48</v>
      </c>
    </row>
    <row r="368" spans="1:26" s="17" customFormat="1" ht="37.15" hidden="1" customHeight="1">
      <c r="A368" s="68"/>
      <c r="B368" s="71"/>
      <c r="C368" s="68"/>
      <c r="D368" s="68"/>
      <c r="E368" s="71"/>
      <c r="F368" s="47" t="s">
        <v>60</v>
      </c>
      <c r="G368" s="56">
        <f t="shared" si="242"/>
        <v>76184</v>
      </c>
      <c r="H368" s="56">
        <v>0</v>
      </c>
      <c r="I368" s="56">
        <v>76184</v>
      </c>
      <c r="J368" s="56">
        <v>0</v>
      </c>
      <c r="K368" s="56">
        <v>0</v>
      </c>
      <c r="L368" s="56">
        <v>0</v>
      </c>
      <c r="M368" s="56">
        <v>0</v>
      </c>
      <c r="N368" s="56">
        <v>0</v>
      </c>
      <c r="O368" s="57">
        <v>0</v>
      </c>
      <c r="P368" s="68"/>
      <c r="Q368" s="68"/>
      <c r="R368" s="68"/>
      <c r="S368" s="68"/>
      <c r="T368" s="68"/>
      <c r="U368" s="68"/>
      <c r="V368" s="68"/>
      <c r="W368" s="68"/>
      <c r="X368" s="68"/>
      <c r="Y368" s="68"/>
      <c r="Z368" s="68"/>
    </row>
    <row r="369" spans="1:26" s="17" customFormat="1" ht="37.15" hidden="1" customHeight="1">
      <c r="A369" s="69"/>
      <c r="B369" s="72"/>
      <c r="C369" s="69"/>
      <c r="D369" s="69"/>
      <c r="E369" s="72"/>
      <c r="F369" s="47" t="s">
        <v>61</v>
      </c>
      <c r="G369" s="56">
        <f t="shared" si="242"/>
        <v>0</v>
      </c>
      <c r="H369" s="56">
        <v>0</v>
      </c>
      <c r="I369" s="56">
        <v>0</v>
      </c>
      <c r="J369" s="56">
        <v>0</v>
      </c>
      <c r="K369" s="56">
        <v>0</v>
      </c>
      <c r="L369" s="56">
        <v>0</v>
      </c>
      <c r="M369" s="56">
        <v>0</v>
      </c>
      <c r="N369" s="56">
        <v>0</v>
      </c>
      <c r="O369" s="57">
        <v>0</v>
      </c>
      <c r="P369" s="69"/>
      <c r="Q369" s="69"/>
      <c r="R369" s="69"/>
      <c r="S369" s="69"/>
      <c r="T369" s="69"/>
      <c r="U369" s="69"/>
      <c r="V369" s="69"/>
      <c r="W369" s="69"/>
      <c r="X369" s="69"/>
      <c r="Y369" s="69"/>
      <c r="Z369" s="69"/>
    </row>
    <row r="370" spans="1:26" s="17" customFormat="1" ht="37.15" hidden="1" customHeight="1">
      <c r="A370" s="65" t="s">
        <v>230</v>
      </c>
      <c r="B370" s="70" t="s">
        <v>240</v>
      </c>
      <c r="C370" s="65">
        <v>2020</v>
      </c>
      <c r="D370" s="65">
        <v>2027</v>
      </c>
      <c r="E370" s="70" t="s">
        <v>26</v>
      </c>
      <c r="F370" s="47" t="s">
        <v>49</v>
      </c>
      <c r="G370" s="56">
        <f t="shared" si="242"/>
        <v>0</v>
      </c>
      <c r="H370" s="56">
        <f>H371+H372</f>
        <v>0</v>
      </c>
      <c r="I370" s="56">
        <f t="shared" ref="I370:N370" si="291">I371+I372</f>
        <v>0</v>
      </c>
      <c r="J370" s="56">
        <f t="shared" si="291"/>
        <v>0</v>
      </c>
      <c r="K370" s="56">
        <f t="shared" si="291"/>
        <v>0</v>
      </c>
      <c r="L370" s="56">
        <f t="shared" si="291"/>
        <v>0</v>
      </c>
      <c r="M370" s="56">
        <f t="shared" si="291"/>
        <v>0</v>
      </c>
      <c r="N370" s="56">
        <f t="shared" si="291"/>
        <v>0</v>
      </c>
      <c r="O370" s="57">
        <f t="shared" ref="O370" si="292">O371+O372</f>
        <v>0</v>
      </c>
      <c r="P370" s="65" t="s">
        <v>34</v>
      </c>
      <c r="Q370" s="65" t="s">
        <v>73</v>
      </c>
      <c r="R370" s="65" t="s">
        <v>48</v>
      </c>
      <c r="S370" s="65">
        <v>0</v>
      </c>
      <c r="T370" s="65">
        <v>0</v>
      </c>
      <c r="U370" s="65">
        <v>0</v>
      </c>
      <c r="V370" s="65">
        <v>0</v>
      </c>
      <c r="W370" s="65">
        <v>0</v>
      </c>
      <c r="X370" s="65">
        <v>20</v>
      </c>
      <c r="Y370" s="65">
        <v>30</v>
      </c>
      <c r="Z370" s="65">
        <v>40</v>
      </c>
    </row>
    <row r="371" spans="1:26" s="17" customFormat="1" ht="48.75" hidden="1" customHeight="1">
      <c r="A371" s="68" t="s">
        <v>230</v>
      </c>
      <c r="B371" s="71"/>
      <c r="C371" s="68"/>
      <c r="D371" s="68"/>
      <c r="E371" s="71"/>
      <c r="F371" s="47" t="s">
        <v>60</v>
      </c>
      <c r="G371" s="56">
        <f t="shared" si="242"/>
        <v>0</v>
      </c>
      <c r="H371" s="56">
        <f>H374+H377+H380</f>
        <v>0</v>
      </c>
      <c r="I371" s="56">
        <f t="shared" ref="I371:N371" si="293">I374+I377+I380</f>
        <v>0</v>
      </c>
      <c r="J371" s="56">
        <f t="shared" si="293"/>
        <v>0</v>
      </c>
      <c r="K371" s="56">
        <f t="shared" si="293"/>
        <v>0</v>
      </c>
      <c r="L371" s="56">
        <f t="shared" si="293"/>
        <v>0</v>
      </c>
      <c r="M371" s="56">
        <f t="shared" si="293"/>
        <v>0</v>
      </c>
      <c r="N371" s="56">
        <f t="shared" si="293"/>
        <v>0</v>
      </c>
      <c r="O371" s="57">
        <f t="shared" ref="O371" si="294">O374+O377+O380</f>
        <v>0</v>
      </c>
      <c r="P371" s="68"/>
      <c r="Q371" s="68"/>
      <c r="R371" s="68"/>
      <c r="S371" s="68"/>
      <c r="T371" s="68"/>
      <c r="U371" s="68"/>
      <c r="V371" s="68"/>
      <c r="W371" s="68"/>
      <c r="X371" s="68"/>
      <c r="Y371" s="68"/>
      <c r="Z371" s="68"/>
    </row>
    <row r="372" spans="1:26" s="17" customFormat="1" ht="37.15" hidden="1" customHeight="1">
      <c r="A372" s="69"/>
      <c r="B372" s="72"/>
      <c r="C372" s="69"/>
      <c r="D372" s="69"/>
      <c r="E372" s="72"/>
      <c r="F372" s="47" t="s">
        <v>61</v>
      </c>
      <c r="G372" s="56">
        <f t="shared" si="242"/>
        <v>0</v>
      </c>
      <c r="H372" s="56">
        <f>H375+H378+H381</f>
        <v>0</v>
      </c>
      <c r="I372" s="56">
        <f t="shared" ref="I372:N372" si="295">I375+I378+I381</f>
        <v>0</v>
      </c>
      <c r="J372" s="56">
        <f t="shared" si="295"/>
        <v>0</v>
      </c>
      <c r="K372" s="56">
        <f t="shared" si="295"/>
        <v>0</v>
      </c>
      <c r="L372" s="56">
        <f t="shared" si="295"/>
        <v>0</v>
      </c>
      <c r="M372" s="56">
        <f t="shared" si="295"/>
        <v>0</v>
      </c>
      <c r="N372" s="56">
        <f t="shared" si="295"/>
        <v>0</v>
      </c>
      <c r="O372" s="57">
        <f t="shared" ref="O372" si="296">O375+O378+O381</f>
        <v>0</v>
      </c>
      <c r="P372" s="69"/>
      <c r="Q372" s="69"/>
      <c r="R372" s="69"/>
      <c r="S372" s="69"/>
      <c r="T372" s="69"/>
      <c r="U372" s="69"/>
      <c r="V372" s="69"/>
      <c r="W372" s="69"/>
      <c r="X372" s="69"/>
      <c r="Y372" s="69"/>
      <c r="Z372" s="69"/>
    </row>
    <row r="373" spans="1:26" s="17" customFormat="1" ht="37.15" hidden="1" customHeight="1">
      <c r="A373" s="65" t="s">
        <v>271</v>
      </c>
      <c r="B373" s="70" t="s">
        <v>237</v>
      </c>
      <c r="C373" s="65">
        <v>2020</v>
      </c>
      <c r="D373" s="65">
        <v>2027</v>
      </c>
      <c r="E373" s="70" t="s">
        <v>26</v>
      </c>
      <c r="F373" s="47" t="s">
        <v>49</v>
      </c>
      <c r="G373" s="56">
        <f t="shared" si="242"/>
        <v>0</v>
      </c>
      <c r="H373" s="56">
        <f t="shared" ref="H373:N373" si="297">SUM(H374:H375)</f>
        <v>0</v>
      </c>
      <c r="I373" s="56">
        <f t="shared" si="297"/>
        <v>0</v>
      </c>
      <c r="J373" s="56">
        <f t="shared" si="297"/>
        <v>0</v>
      </c>
      <c r="K373" s="56">
        <f t="shared" si="297"/>
        <v>0</v>
      </c>
      <c r="L373" s="56">
        <f t="shared" si="297"/>
        <v>0</v>
      </c>
      <c r="M373" s="56">
        <f t="shared" si="297"/>
        <v>0</v>
      </c>
      <c r="N373" s="56">
        <f t="shared" si="297"/>
        <v>0</v>
      </c>
      <c r="O373" s="57">
        <f t="shared" ref="O373" si="298">SUM(O374:O375)</f>
        <v>0</v>
      </c>
      <c r="P373" s="65" t="s">
        <v>48</v>
      </c>
      <c r="Q373" s="65" t="s">
        <v>48</v>
      </c>
      <c r="R373" s="65" t="s">
        <v>48</v>
      </c>
      <c r="S373" s="65" t="s">
        <v>48</v>
      </c>
      <c r="T373" s="65" t="s">
        <v>48</v>
      </c>
      <c r="U373" s="65" t="s">
        <v>48</v>
      </c>
      <c r="V373" s="65" t="s">
        <v>48</v>
      </c>
      <c r="W373" s="65" t="s">
        <v>48</v>
      </c>
      <c r="X373" s="65" t="s">
        <v>48</v>
      </c>
      <c r="Y373" s="65" t="s">
        <v>48</v>
      </c>
      <c r="Z373" s="65" t="s">
        <v>48</v>
      </c>
    </row>
    <row r="374" spans="1:26" s="17" customFormat="1" ht="49.5" hidden="1" customHeight="1">
      <c r="A374" s="68"/>
      <c r="B374" s="71"/>
      <c r="C374" s="68"/>
      <c r="D374" s="68"/>
      <c r="E374" s="71"/>
      <c r="F374" s="47" t="s">
        <v>60</v>
      </c>
      <c r="G374" s="56">
        <f t="shared" si="242"/>
        <v>0</v>
      </c>
      <c r="H374" s="56">
        <v>0</v>
      </c>
      <c r="I374" s="56">
        <v>0</v>
      </c>
      <c r="J374" s="56">
        <v>0</v>
      </c>
      <c r="K374" s="56">
        <v>0</v>
      </c>
      <c r="L374" s="56">
        <v>0</v>
      </c>
      <c r="M374" s="56">
        <v>0</v>
      </c>
      <c r="N374" s="56">
        <v>0</v>
      </c>
      <c r="O374" s="57">
        <v>0</v>
      </c>
      <c r="P374" s="68"/>
      <c r="Q374" s="68"/>
      <c r="R374" s="68"/>
      <c r="S374" s="68"/>
      <c r="T374" s="68"/>
      <c r="U374" s="68"/>
      <c r="V374" s="68"/>
      <c r="W374" s="68"/>
      <c r="X374" s="68"/>
      <c r="Y374" s="68"/>
      <c r="Z374" s="68"/>
    </row>
    <row r="375" spans="1:26" s="17" customFormat="1" ht="37.15" hidden="1" customHeight="1">
      <c r="A375" s="69"/>
      <c r="B375" s="72"/>
      <c r="C375" s="69"/>
      <c r="D375" s="69"/>
      <c r="E375" s="72"/>
      <c r="F375" s="47" t="s">
        <v>61</v>
      </c>
      <c r="G375" s="56">
        <f t="shared" si="242"/>
        <v>0</v>
      </c>
      <c r="H375" s="56">
        <v>0</v>
      </c>
      <c r="I375" s="56">
        <v>0</v>
      </c>
      <c r="J375" s="56">
        <v>0</v>
      </c>
      <c r="K375" s="56">
        <v>0</v>
      </c>
      <c r="L375" s="56">
        <v>0</v>
      </c>
      <c r="M375" s="56">
        <v>0</v>
      </c>
      <c r="N375" s="56">
        <v>0</v>
      </c>
      <c r="O375" s="57">
        <v>0</v>
      </c>
      <c r="P375" s="69"/>
      <c r="Q375" s="69"/>
      <c r="R375" s="69"/>
      <c r="S375" s="69"/>
      <c r="T375" s="69"/>
      <c r="U375" s="69"/>
      <c r="V375" s="69"/>
      <c r="W375" s="69"/>
      <c r="X375" s="69"/>
      <c r="Y375" s="69"/>
      <c r="Z375" s="69"/>
    </row>
    <row r="376" spans="1:26" s="17" customFormat="1" ht="37.15" hidden="1" customHeight="1">
      <c r="A376" s="65" t="s">
        <v>272</v>
      </c>
      <c r="B376" s="70" t="s">
        <v>273</v>
      </c>
      <c r="C376" s="65">
        <v>2020</v>
      </c>
      <c r="D376" s="65">
        <v>2027</v>
      </c>
      <c r="E376" s="70" t="s">
        <v>26</v>
      </c>
      <c r="F376" s="47" t="s">
        <v>49</v>
      </c>
      <c r="G376" s="56">
        <f t="shared" ref="G376:G429" si="299">H376+I376+J376+K376+L376+M376+N376+O376</f>
        <v>0</v>
      </c>
      <c r="H376" s="56">
        <f t="shared" ref="H376:N376" si="300">SUM(H377:H378)</f>
        <v>0</v>
      </c>
      <c r="I376" s="56">
        <f t="shared" si="300"/>
        <v>0</v>
      </c>
      <c r="J376" s="56">
        <f t="shared" si="300"/>
        <v>0</v>
      </c>
      <c r="K376" s="56">
        <f t="shared" si="300"/>
        <v>0</v>
      </c>
      <c r="L376" s="56">
        <f t="shared" si="300"/>
        <v>0</v>
      </c>
      <c r="M376" s="56">
        <f t="shared" si="300"/>
        <v>0</v>
      </c>
      <c r="N376" s="56">
        <f t="shared" si="300"/>
        <v>0</v>
      </c>
      <c r="O376" s="57">
        <f t="shared" ref="O376" si="301">SUM(O377:O378)</f>
        <v>0</v>
      </c>
      <c r="P376" s="65" t="s">
        <v>48</v>
      </c>
      <c r="Q376" s="65" t="s">
        <v>48</v>
      </c>
      <c r="R376" s="65" t="s">
        <v>48</v>
      </c>
      <c r="S376" s="65" t="s">
        <v>48</v>
      </c>
      <c r="T376" s="65" t="s">
        <v>48</v>
      </c>
      <c r="U376" s="65" t="s">
        <v>48</v>
      </c>
      <c r="V376" s="65" t="s">
        <v>48</v>
      </c>
      <c r="W376" s="65" t="s">
        <v>48</v>
      </c>
      <c r="X376" s="65" t="s">
        <v>48</v>
      </c>
      <c r="Y376" s="65" t="s">
        <v>48</v>
      </c>
      <c r="Z376" s="65" t="s">
        <v>48</v>
      </c>
    </row>
    <row r="377" spans="1:26" s="17" customFormat="1" ht="37.15" hidden="1" customHeight="1">
      <c r="A377" s="68"/>
      <c r="B377" s="71"/>
      <c r="C377" s="68"/>
      <c r="D377" s="68"/>
      <c r="E377" s="71"/>
      <c r="F377" s="47" t="s">
        <v>60</v>
      </c>
      <c r="G377" s="56">
        <f t="shared" si="299"/>
        <v>0</v>
      </c>
      <c r="H377" s="56">
        <v>0</v>
      </c>
      <c r="I377" s="56">
        <v>0</v>
      </c>
      <c r="J377" s="56">
        <v>0</v>
      </c>
      <c r="K377" s="56">
        <v>0</v>
      </c>
      <c r="L377" s="56">
        <v>0</v>
      </c>
      <c r="M377" s="56">
        <v>0</v>
      </c>
      <c r="N377" s="56">
        <v>0</v>
      </c>
      <c r="O377" s="57">
        <v>0</v>
      </c>
      <c r="P377" s="68"/>
      <c r="Q377" s="68"/>
      <c r="R377" s="68"/>
      <c r="S377" s="68"/>
      <c r="T377" s="68"/>
      <c r="U377" s="68"/>
      <c r="V377" s="68"/>
      <c r="W377" s="68"/>
      <c r="X377" s="68"/>
      <c r="Y377" s="68"/>
      <c r="Z377" s="68"/>
    </row>
    <row r="378" spans="1:26" s="17" customFormat="1" ht="37.15" hidden="1" customHeight="1">
      <c r="A378" s="69"/>
      <c r="B378" s="72"/>
      <c r="C378" s="69"/>
      <c r="D378" s="69"/>
      <c r="E378" s="72"/>
      <c r="F378" s="47" t="s">
        <v>61</v>
      </c>
      <c r="G378" s="56">
        <f t="shared" si="299"/>
        <v>0</v>
      </c>
      <c r="H378" s="56">
        <v>0</v>
      </c>
      <c r="I378" s="56">
        <v>0</v>
      </c>
      <c r="J378" s="56">
        <v>0</v>
      </c>
      <c r="K378" s="56">
        <v>0</v>
      </c>
      <c r="L378" s="56">
        <v>0</v>
      </c>
      <c r="M378" s="56">
        <v>0</v>
      </c>
      <c r="N378" s="56">
        <v>0</v>
      </c>
      <c r="O378" s="57">
        <v>0</v>
      </c>
      <c r="P378" s="69"/>
      <c r="Q378" s="69"/>
      <c r="R378" s="69"/>
      <c r="S378" s="69"/>
      <c r="T378" s="69"/>
      <c r="U378" s="69"/>
      <c r="V378" s="69"/>
      <c r="W378" s="69"/>
      <c r="X378" s="69"/>
      <c r="Y378" s="69"/>
      <c r="Z378" s="69"/>
    </row>
    <row r="379" spans="1:26" s="17" customFormat="1" ht="37.15" hidden="1" customHeight="1">
      <c r="A379" s="65" t="s">
        <v>276</v>
      </c>
      <c r="B379" s="70" t="s">
        <v>277</v>
      </c>
      <c r="C379" s="65">
        <v>2020</v>
      </c>
      <c r="D379" s="65">
        <v>2027</v>
      </c>
      <c r="E379" s="70" t="s">
        <v>26</v>
      </c>
      <c r="F379" s="47" t="s">
        <v>49</v>
      </c>
      <c r="G379" s="56">
        <f t="shared" si="299"/>
        <v>0</v>
      </c>
      <c r="H379" s="56">
        <f t="shared" ref="H379:N379" si="302">SUM(H380:H381)</f>
        <v>0</v>
      </c>
      <c r="I379" s="56">
        <f t="shared" si="302"/>
        <v>0</v>
      </c>
      <c r="J379" s="56">
        <f t="shared" si="302"/>
        <v>0</v>
      </c>
      <c r="K379" s="56">
        <f t="shared" si="302"/>
        <v>0</v>
      </c>
      <c r="L379" s="56">
        <f t="shared" si="302"/>
        <v>0</v>
      </c>
      <c r="M379" s="56">
        <f t="shared" si="302"/>
        <v>0</v>
      </c>
      <c r="N379" s="56">
        <f t="shared" si="302"/>
        <v>0</v>
      </c>
      <c r="O379" s="57">
        <f t="shared" ref="O379" si="303">SUM(O380:O381)</f>
        <v>0</v>
      </c>
      <c r="P379" s="65" t="s">
        <v>48</v>
      </c>
      <c r="Q379" s="65" t="s">
        <v>48</v>
      </c>
      <c r="R379" s="65" t="s">
        <v>48</v>
      </c>
      <c r="S379" s="65" t="s">
        <v>48</v>
      </c>
      <c r="T379" s="65" t="s">
        <v>48</v>
      </c>
      <c r="U379" s="65" t="s">
        <v>48</v>
      </c>
      <c r="V379" s="65" t="s">
        <v>48</v>
      </c>
      <c r="W379" s="65" t="s">
        <v>48</v>
      </c>
      <c r="X379" s="65" t="s">
        <v>48</v>
      </c>
      <c r="Y379" s="65" t="s">
        <v>48</v>
      </c>
      <c r="Z379" s="65" t="s">
        <v>48</v>
      </c>
    </row>
    <row r="380" spans="1:26" s="17" customFormat="1" ht="43.5" hidden="1" customHeight="1">
      <c r="A380" s="68"/>
      <c r="B380" s="71"/>
      <c r="C380" s="68"/>
      <c r="D380" s="68"/>
      <c r="E380" s="71"/>
      <c r="F380" s="47" t="s">
        <v>60</v>
      </c>
      <c r="G380" s="56">
        <f t="shared" si="299"/>
        <v>0</v>
      </c>
      <c r="H380" s="56">
        <v>0</v>
      </c>
      <c r="I380" s="56">
        <v>0</v>
      </c>
      <c r="J380" s="56">
        <v>0</v>
      </c>
      <c r="K380" s="56">
        <v>0</v>
      </c>
      <c r="L380" s="56">
        <v>0</v>
      </c>
      <c r="M380" s="56">
        <v>0</v>
      </c>
      <c r="N380" s="56">
        <v>0</v>
      </c>
      <c r="O380" s="57">
        <v>0</v>
      </c>
      <c r="P380" s="68"/>
      <c r="Q380" s="68"/>
      <c r="R380" s="68"/>
      <c r="S380" s="68"/>
      <c r="T380" s="68"/>
      <c r="U380" s="68"/>
      <c r="V380" s="68"/>
      <c r="W380" s="68"/>
      <c r="X380" s="68"/>
      <c r="Y380" s="68"/>
      <c r="Z380" s="68"/>
    </row>
    <row r="381" spans="1:26" s="17" customFormat="1" ht="37.15" hidden="1" customHeight="1">
      <c r="A381" s="69"/>
      <c r="B381" s="72"/>
      <c r="C381" s="69"/>
      <c r="D381" s="69"/>
      <c r="E381" s="72"/>
      <c r="F381" s="47" t="s">
        <v>61</v>
      </c>
      <c r="G381" s="56">
        <f t="shared" si="299"/>
        <v>0</v>
      </c>
      <c r="H381" s="56">
        <v>0</v>
      </c>
      <c r="I381" s="56">
        <v>0</v>
      </c>
      <c r="J381" s="56">
        <v>0</v>
      </c>
      <c r="K381" s="56">
        <v>0</v>
      </c>
      <c r="L381" s="56">
        <v>0</v>
      </c>
      <c r="M381" s="56">
        <v>0</v>
      </c>
      <c r="N381" s="56">
        <v>0</v>
      </c>
      <c r="O381" s="57">
        <v>0</v>
      </c>
      <c r="P381" s="69"/>
      <c r="Q381" s="69"/>
      <c r="R381" s="69"/>
      <c r="S381" s="69"/>
      <c r="T381" s="69"/>
      <c r="U381" s="69"/>
      <c r="V381" s="69"/>
      <c r="W381" s="69"/>
      <c r="X381" s="69"/>
      <c r="Y381" s="69"/>
      <c r="Z381" s="69"/>
    </row>
    <row r="382" spans="1:26" s="17" customFormat="1" ht="37.15" hidden="1" customHeight="1">
      <c r="A382" s="65" t="s">
        <v>278</v>
      </c>
      <c r="B382" s="70" t="s">
        <v>282</v>
      </c>
      <c r="C382" s="65">
        <v>2020</v>
      </c>
      <c r="D382" s="65">
        <v>2027</v>
      </c>
      <c r="E382" s="70" t="s">
        <v>26</v>
      </c>
      <c r="F382" s="47" t="s">
        <v>49</v>
      </c>
      <c r="G382" s="56">
        <f t="shared" si="299"/>
        <v>0</v>
      </c>
      <c r="H382" s="56">
        <f>H383+H384</f>
        <v>0</v>
      </c>
      <c r="I382" s="56">
        <f t="shared" ref="I382:N382" si="304">I383+I384</f>
        <v>0</v>
      </c>
      <c r="J382" s="56">
        <f t="shared" si="304"/>
        <v>0</v>
      </c>
      <c r="K382" s="56">
        <f t="shared" si="304"/>
        <v>0</v>
      </c>
      <c r="L382" s="56">
        <f t="shared" si="304"/>
        <v>0</v>
      </c>
      <c r="M382" s="56">
        <f t="shared" si="304"/>
        <v>0</v>
      </c>
      <c r="N382" s="56">
        <f t="shared" si="304"/>
        <v>0</v>
      </c>
      <c r="O382" s="57">
        <f t="shared" ref="O382" si="305">O383+O384</f>
        <v>0</v>
      </c>
      <c r="P382" s="65" t="s">
        <v>34</v>
      </c>
      <c r="Q382" s="65" t="s">
        <v>73</v>
      </c>
      <c r="R382" s="65" t="s">
        <v>48</v>
      </c>
      <c r="S382" s="65">
        <v>0</v>
      </c>
      <c r="T382" s="65">
        <v>0</v>
      </c>
      <c r="U382" s="65">
        <v>0</v>
      </c>
      <c r="V382" s="65">
        <v>0</v>
      </c>
      <c r="W382" s="65">
        <v>0</v>
      </c>
      <c r="X382" s="65">
        <v>20</v>
      </c>
      <c r="Y382" s="65">
        <v>30</v>
      </c>
      <c r="Z382" s="65">
        <v>40</v>
      </c>
    </row>
    <row r="383" spans="1:26" s="17" customFormat="1" ht="37.15" hidden="1" customHeight="1">
      <c r="A383" s="68" t="s">
        <v>230</v>
      </c>
      <c r="B383" s="71"/>
      <c r="C383" s="68"/>
      <c r="D383" s="68"/>
      <c r="E383" s="71"/>
      <c r="F383" s="47" t="s">
        <v>60</v>
      </c>
      <c r="G383" s="56">
        <f t="shared" si="299"/>
        <v>0</v>
      </c>
      <c r="H383" s="56">
        <f>H386+H389+H392</f>
        <v>0</v>
      </c>
      <c r="I383" s="56">
        <f t="shared" ref="I383:N383" si="306">I386+I389+I392</f>
        <v>0</v>
      </c>
      <c r="J383" s="56">
        <f t="shared" si="306"/>
        <v>0</v>
      </c>
      <c r="K383" s="56">
        <f t="shared" si="306"/>
        <v>0</v>
      </c>
      <c r="L383" s="56">
        <f t="shared" si="306"/>
        <v>0</v>
      </c>
      <c r="M383" s="56">
        <f t="shared" si="306"/>
        <v>0</v>
      </c>
      <c r="N383" s="56">
        <f t="shared" si="306"/>
        <v>0</v>
      </c>
      <c r="O383" s="57">
        <f t="shared" ref="O383" si="307">O386+O389+O392</f>
        <v>0</v>
      </c>
      <c r="P383" s="68"/>
      <c r="Q383" s="68"/>
      <c r="R383" s="68"/>
      <c r="S383" s="68"/>
      <c r="T383" s="68"/>
      <c r="U383" s="68"/>
      <c r="V383" s="68"/>
      <c r="W383" s="68"/>
      <c r="X383" s="68"/>
      <c r="Y383" s="68"/>
      <c r="Z383" s="68"/>
    </row>
    <row r="384" spans="1:26" s="17" customFormat="1" ht="37.15" hidden="1" customHeight="1">
      <c r="A384" s="69"/>
      <c r="B384" s="72"/>
      <c r="C384" s="69"/>
      <c r="D384" s="69"/>
      <c r="E384" s="72"/>
      <c r="F384" s="47" t="s">
        <v>61</v>
      </c>
      <c r="G384" s="56">
        <f t="shared" si="299"/>
        <v>0</v>
      </c>
      <c r="H384" s="56">
        <f>H387+H390+H393</f>
        <v>0</v>
      </c>
      <c r="I384" s="56">
        <f t="shared" ref="I384:N384" si="308">I387+I390+I393</f>
        <v>0</v>
      </c>
      <c r="J384" s="56">
        <f t="shared" si="308"/>
        <v>0</v>
      </c>
      <c r="K384" s="56">
        <f t="shared" si="308"/>
        <v>0</v>
      </c>
      <c r="L384" s="56">
        <f t="shared" si="308"/>
        <v>0</v>
      </c>
      <c r="M384" s="56">
        <f t="shared" si="308"/>
        <v>0</v>
      </c>
      <c r="N384" s="56">
        <f t="shared" si="308"/>
        <v>0</v>
      </c>
      <c r="O384" s="57">
        <f t="shared" ref="O384" si="309">O387+O390+O393</f>
        <v>0</v>
      </c>
      <c r="P384" s="69"/>
      <c r="Q384" s="69"/>
      <c r="R384" s="69"/>
      <c r="S384" s="69"/>
      <c r="T384" s="69"/>
      <c r="U384" s="69"/>
      <c r="V384" s="69"/>
      <c r="W384" s="69"/>
      <c r="X384" s="69"/>
      <c r="Y384" s="69"/>
      <c r="Z384" s="69"/>
    </row>
    <row r="385" spans="1:26" s="17" customFormat="1" ht="37.15" hidden="1" customHeight="1">
      <c r="A385" s="65" t="s">
        <v>279</v>
      </c>
      <c r="B385" s="70" t="s">
        <v>283</v>
      </c>
      <c r="C385" s="65">
        <v>2020</v>
      </c>
      <c r="D385" s="65">
        <v>2027</v>
      </c>
      <c r="E385" s="70" t="s">
        <v>26</v>
      </c>
      <c r="F385" s="47" t="s">
        <v>49</v>
      </c>
      <c r="G385" s="56">
        <f t="shared" si="299"/>
        <v>0</v>
      </c>
      <c r="H385" s="56">
        <f t="shared" ref="H385:N385" si="310">SUM(H386:H387)</f>
        <v>0</v>
      </c>
      <c r="I385" s="56">
        <f t="shared" si="310"/>
        <v>0</v>
      </c>
      <c r="J385" s="56">
        <f t="shared" si="310"/>
        <v>0</v>
      </c>
      <c r="K385" s="56">
        <f t="shared" si="310"/>
        <v>0</v>
      </c>
      <c r="L385" s="56">
        <f t="shared" si="310"/>
        <v>0</v>
      </c>
      <c r="M385" s="56">
        <f t="shared" si="310"/>
        <v>0</v>
      </c>
      <c r="N385" s="56">
        <f t="shared" si="310"/>
        <v>0</v>
      </c>
      <c r="O385" s="57">
        <f t="shared" ref="O385" si="311">SUM(O386:O387)</f>
        <v>0</v>
      </c>
      <c r="P385" s="65" t="s">
        <v>48</v>
      </c>
      <c r="Q385" s="65" t="s">
        <v>48</v>
      </c>
      <c r="R385" s="65" t="s">
        <v>48</v>
      </c>
      <c r="S385" s="65" t="s">
        <v>48</v>
      </c>
      <c r="T385" s="65" t="s">
        <v>48</v>
      </c>
      <c r="U385" s="65" t="s">
        <v>48</v>
      </c>
      <c r="V385" s="65" t="s">
        <v>48</v>
      </c>
      <c r="W385" s="65" t="s">
        <v>48</v>
      </c>
      <c r="X385" s="65" t="s">
        <v>48</v>
      </c>
      <c r="Y385" s="65" t="s">
        <v>48</v>
      </c>
      <c r="Z385" s="65" t="s">
        <v>48</v>
      </c>
    </row>
    <row r="386" spans="1:26" s="17" customFormat="1" ht="37.15" hidden="1" customHeight="1">
      <c r="A386" s="68"/>
      <c r="B386" s="71"/>
      <c r="C386" s="68"/>
      <c r="D386" s="68"/>
      <c r="E386" s="71"/>
      <c r="F386" s="47" t="s">
        <v>60</v>
      </c>
      <c r="G386" s="56">
        <f t="shared" si="299"/>
        <v>0</v>
      </c>
      <c r="H386" s="56">
        <v>0</v>
      </c>
      <c r="I386" s="56">
        <v>0</v>
      </c>
      <c r="J386" s="56">
        <v>0</v>
      </c>
      <c r="K386" s="56">
        <v>0</v>
      </c>
      <c r="L386" s="56">
        <v>0</v>
      </c>
      <c r="M386" s="56">
        <v>0</v>
      </c>
      <c r="N386" s="56">
        <v>0</v>
      </c>
      <c r="O386" s="57">
        <v>0</v>
      </c>
      <c r="P386" s="68"/>
      <c r="Q386" s="68"/>
      <c r="R386" s="68"/>
      <c r="S386" s="68"/>
      <c r="T386" s="68"/>
      <c r="U386" s="68"/>
      <c r="V386" s="68"/>
      <c r="W386" s="68"/>
      <c r="X386" s="68"/>
      <c r="Y386" s="68"/>
      <c r="Z386" s="68"/>
    </row>
    <row r="387" spans="1:26" s="17" customFormat="1" ht="37.15" hidden="1" customHeight="1">
      <c r="A387" s="69"/>
      <c r="B387" s="72"/>
      <c r="C387" s="69"/>
      <c r="D387" s="69"/>
      <c r="E387" s="72"/>
      <c r="F387" s="47" t="s">
        <v>61</v>
      </c>
      <c r="G387" s="56">
        <f t="shared" si="299"/>
        <v>0</v>
      </c>
      <c r="H387" s="56">
        <v>0</v>
      </c>
      <c r="I387" s="56">
        <v>0</v>
      </c>
      <c r="J387" s="56">
        <v>0</v>
      </c>
      <c r="K387" s="56">
        <v>0</v>
      </c>
      <c r="L387" s="56">
        <v>0</v>
      </c>
      <c r="M387" s="56">
        <v>0</v>
      </c>
      <c r="N387" s="56">
        <v>0</v>
      </c>
      <c r="O387" s="57">
        <v>0</v>
      </c>
      <c r="P387" s="69"/>
      <c r="Q387" s="69"/>
      <c r="R387" s="69"/>
      <c r="S387" s="69"/>
      <c r="T387" s="69"/>
      <c r="U387" s="69"/>
      <c r="V387" s="69"/>
      <c r="W387" s="69"/>
      <c r="X387" s="69"/>
      <c r="Y387" s="69"/>
      <c r="Z387" s="69"/>
    </row>
    <row r="388" spans="1:26" s="17" customFormat="1" ht="37.15" hidden="1" customHeight="1">
      <c r="A388" s="65" t="s">
        <v>280</v>
      </c>
      <c r="B388" s="70" t="s">
        <v>284</v>
      </c>
      <c r="C388" s="65">
        <v>2020</v>
      </c>
      <c r="D388" s="65">
        <v>2027</v>
      </c>
      <c r="E388" s="70" t="s">
        <v>26</v>
      </c>
      <c r="F388" s="47" t="s">
        <v>49</v>
      </c>
      <c r="G388" s="56">
        <f t="shared" si="299"/>
        <v>0</v>
      </c>
      <c r="H388" s="56">
        <f t="shared" ref="H388:N388" si="312">SUM(H389:H390)</f>
        <v>0</v>
      </c>
      <c r="I388" s="56">
        <f t="shared" si="312"/>
        <v>0</v>
      </c>
      <c r="J388" s="56">
        <f t="shared" si="312"/>
        <v>0</v>
      </c>
      <c r="K388" s="56">
        <f t="shared" si="312"/>
        <v>0</v>
      </c>
      <c r="L388" s="56">
        <f t="shared" si="312"/>
        <v>0</v>
      </c>
      <c r="M388" s="56">
        <f t="shared" si="312"/>
        <v>0</v>
      </c>
      <c r="N388" s="56">
        <f t="shared" si="312"/>
        <v>0</v>
      </c>
      <c r="O388" s="57">
        <f t="shared" ref="O388" si="313">SUM(O389:O390)</f>
        <v>0</v>
      </c>
      <c r="P388" s="65" t="s">
        <v>48</v>
      </c>
      <c r="Q388" s="65" t="s">
        <v>48</v>
      </c>
      <c r="R388" s="65" t="s">
        <v>48</v>
      </c>
      <c r="S388" s="65" t="s">
        <v>48</v>
      </c>
      <c r="T388" s="65" t="s">
        <v>48</v>
      </c>
      <c r="U388" s="65" t="s">
        <v>48</v>
      </c>
      <c r="V388" s="65" t="s">
        <v>48</v>
      </c>
      <c r="W388" s="65" t="s">
        <v>48</v>
      </c>
      <c r="X388" s="65" t="s">
        <v>48</v>
      </c>
      <c r="Y388" s="65" t="s">
        <v>48</v>
      </c>
      <c r="Z388" s="65" t="s">
        <v>48</v>
      </c>
    </row>
    <row r="389" spans="1:26" s="17" customFormat="1" ht="49.5" hidden="1" customHeight="1">
      <c r="A389" s="68"/>
      <c r="B389" s="71"/>
      <c r="C389" s="68"/>
      <c r="D389" s="68"/>
      <c r="E389" s="71"/>
      <c r="F389" s="47" t="s">
        <v>60</v>
      </c>
      <c r="G389" s="56">
        <f t="shared" si="299"/>
        <v>0</v>
      </c>
      <c r="H389" s="56">
        <v>0</v>
      </c>
      <c r="I389" s="56">
        <v>0</v>
      </c>
      <c r="J389" s="56">
        <v>0</v>
      </c>
      <c r="K389" s="56">
        <v>0</v>
      </c>
      <c r="L389" s="56">
        <v>0</v>
      </c>
      <c r="M389" s="56">
        <v>0</v>
      </c>
      <c r="N389" s="56">
        <v>0</v>
      </c>
      <c r="O389" s="57">
        <v>0</v>
      </c>
      <c r="P389" s="68"/>
      <c r="Q389" s="68"/>
      <c r="R389" s="68"/>
      <c r="S389" s="68"/>
      <c r="T389" s="68"/>
      <c r="U389" s="68"/>
      <c r="V389" s="68"/>
      <c r="W389" s="68"/>
      <c r="X389" s="68"/>
      <c r="Y389" s="68"/>
      <c r="Z389" s="68"/>
    </row>
    <row r="390" spans="1:26" s="17" customFormat="1" ht="37.15" hidden="1" customHeight="1">
      <c r="A390" s="69"/>
      <c r="B390" s="72"/>
      <c r="C390" s="69"/>
      <c r="D390" s="69"/>
      <c r="E390" s="72"/>
      <c r="F390" s="47" t="s">
        <v>61</v>
      </c>
      <c r="G390" s="56">
        <f t="shared" si="299"/>
        <v>0</v>
      </c>
      <c r="H390" s="56">
        <v>0</v>
      </c>
      <c r="I390" s="56">
        <v>0</v>
      </c>
      <c r="J390" s="56">
        <v>0</v>
      </c>
      <c r="K390" s="56">
        <v>0</v>
      </c>
      <c r="L390" s="56">
        <v>0</v>
      </c>
      <c r="M390" s="56">
        <v>0</v>
      </c>
      <c r="N390" s="56">
        <v>0</v>
      </c>
      <c r="O390" s="57">
        <v>0</v>
      </c>
      <c r="P390" s="69"/>
      <c r="Q390" s="69"/>
      <c r="R390" s="69"/>
      <c r="S390" s="69"/>
      <c r="T390" s="69"/>
      <c r="U390" s="69"/>
      <c r="V390" s="69"/>
      <c r="W390" s="69"/>
      <c r="X390" s="69"/>
      <c r="Y390" s="69"/>
      <c r="Z390" s="69"/>
    </row>
    <row r="391" spans="1:26" s="17" customFormat="1" ht="37.15" hidden="1" customHeight="1">
      <c r="A391" s="65" t="s">
        <v>281</v>
      </c>
      <c r="B391" s="70" t="s">
        <v>285</v>
      </c>
      <c r="C391" s="65">
        <v>2020</v>
      </c>
      <c r="D391" s="65">
        <v>2027</v>
      </c>
      <c r="E391" s="70" t="s">
        <v>26</v>
      </c>
      <c r="F391" s="47" t="s">
        <v>49</v>
      </c>
      <c r="G391" s="56">
        <f t="shared" si="299"/>
        <v>0</v>
      </c>
      <c r="H391" s="56">
        <f t="shared" ref="H391:N391" si="314">SUM(H392:H393)</f>
        <v>0</v>
      </c>
      <c r="I391" s="56">
        <f t="shared" si="314"/>
        <v>0</v>
      </c>
      <c r="J391" s="56">
        <f t="shared" si="314"/>
        <v>0</v>
      </c>
      <c r="K391" s="56">
        <f t="shared" si="314"/>
        <v>0</v>
      </c>
      <c r="L391" s="56">
        <f t="shared" si="314"/>
        <v>0</v>
      </c>
      <c r="M391" s="56">
        <f t="shared" si="314"/>
        <v>0</v>
      </c>
      <c r="N391" s="56">
        <f t="shared" si="314"/>
        <v>0</v>
      </c>
      <c r="O391" s="57">
        <f t="shared" ref="O391" si="315">SUM(O392:O393)</f>
        <v>0</v>
      </c>
      <c r="P391" s="65" t="s">
        <v>48</v>
      </c>
      <c r="Q391" s="65" t="s">
        <v>48</v>
      </c>
      <c r="R391" s="65" t="s">
        <v>48</v>
      </c>
      <c r="S391" s="65" t="s">
        <v>48</v>
      </c>
      <c r="T391" s="65" t="s">
        <v>48</v>
      </c>
      <c r="U391" s="65" t="s">
        <v>48</v>
      </c>
      <c r="V391" s="65" t="s">
        <v>48</v>
      </c>
      <c r="W391" s="65" t="s">
        <v>48</v>
      </c>
      <c r="X391" s="65" t="s">
        <v>48</v>
      </c>
      <c r="Y391" s="65" t="s">
        <v>48</v>
      </c>
      <c r="Z391" s="65" t="s">
        <v>48</v>
      </c>
    </row>
    <row r="392" spans="1:26" s="17" customFormat="1" ht="49.5" hidden="1" customHeight="1">
      <c r="A392" s="68"/>
      <c r="B392" s="71"/>
      <c r="C392" s="68"/>
      <c r="D392" s="68"/>
      <c r="E392" s="71"/>
      <c r="F392" s="47" t="s">
        <v>60</v>
      </c>
      <c r="G392" s="56">
        <f t="shared" si="299"/>
        <v>0</v>
      </c>
      <c r="H392" s="56">
        <v>0</v>
      </c>
      <c r="I392" s="56">
        <v>0</v>
      </c>
      <c r="J392" s="56">
        <v>0</v>
      </c>
      <c r="K392" s="56">
        <v>0</v>
      </c>
      <c r="L392" s="56">
        <v>0</v>
      </c>
      <c r="M392" s="56">
        <v>0</v>
      </c>
      <c r="N392" s="56">
        <v>0</v>
      </c>
      <c r="O392" s="57">
        <v>0</v>
      </c>
      <c r="P392" s="68"/>
      <c r="Q392" s="68"/>
      <c r="R392" s="68"/>
      <c r="S392" s="68"/>
      <c r="T392" s="68"/>
      <c r="U392" s="68"/>
      <c r="V392" s="68"/>
      <c r="W392" s="68"/>
      <c r="X392" s="68"/>
      <c r="Y392" s="68"/>
      <c r="Z392" s="68"/>
    </row>
    <row r="393" spans="1:26" s="17" customFormat="1" ht="37.15" hidden="1" customHeight="1">
      <c r="A393" s="69"/>
      <c r="B393" s="72"/>
      <c r="C393" s="69"/>
      <c r="D393" s="69"/>
      <c r="E393" s="72"/>
      <c r="F393" s="47" t="s">
        <v>61</v>
      </c>
      <c r="G393" s="56">
        <f t="shared" si="299"/>
        <v>0</v>
      </c>
      <c r="H393" s="56">
        <v>0</v>
      </c>
      <c r="I393" s="56">
        <v>0</v>
      </c>
      <c r="J393" s="56">
        <v>0</v>
      </c>
      <c r="K393" s="56">
        <v>0</v>
      </c>
      <c r="L393" s="56">
        <v>0</v>
      </c>
      <c r="M393" s="56">
        <v>0</v>
      </c>
      <c r="N393" s="56">
        <v>0</v>
      </c>
      <c r="O393" s="57">
        <v>0</v>
      </c>
      <c r="P393" s="69"/>
      <c r="Q393" s="69"/>
      <c r="R393" s="69"/>
      <c r="S393" s="69"/>
      <c r="T393" s="69"/>
      <c r="U393" s="69"/>
      <c r="V393" s="69"/>
      <c r="W393" s="69"/>
      <c r="X393" s="69"/>
      <c r="Y393" s="69"/>
      <c r="Z393" s="69"/>
    </row>
    <row r="394" spans="1:26" s="17" customFormat="1" ht="37.15" hidden="1" customHeight="1">
      <c r="A394" s="65" t="s">
        <v>360</v>
      </c>
      <c r="B394" s="70" t="s">
        <v>361</v>
      </c>
      <c r="C394" s="65">
        <v>2024</v>
      </c>
      <c r="D394" s="65">
        <v>2027</v>
      </c>
      <c r="E394" s="70" t="s">
        <v>26</v>
      </c>
      <c r="F394" s="47" t="s">
        <v>49</v>
      </c>
      <c r="G394" s="56">
        <f t="shared" si="299"/>
        <v>21815381.66</v>
      </c>
      <c r="H394" s="56">
        <f t="shared" ref="H394:N394" si="316">SUM(H395:H396)</f>
        <v>0</v>
      </c>
      <c r="I394" s="56">
        <f t="shared" si="316"/>
        <v>0</v>
      </c>
      <c r="J394" s="56">
        <f t="shared" si="316"/>
        <v>0</v>
      </c>
      <c r="K394" s="56">
        <f t="shared" si="316"/>
        <v>0</v>
      </c>
      <c r="L394" s="56">
        <f t="shared" si="316"/>
        <v>13907086.68</v>
      </c>
      <c r="M394" s="56">
        <f t="shared" si="316"/>
        <v>7897564.4199999999</v>
      </c>
      <c r="N394" s="56">
        <f t="shared" si="316"/>
        <v>10730.56</v>
      </c>
      <c r="O394" s="57">
        <f t="shared" ref="O394" si="317">SUM(O395:O396)</f>
        <v>0</v>
      </c>
      <c r="P394" s="65" t="s">
        <v>48</v>
      </c>
      <c r="Q394" s="65" t="s">
        <v>48</v>
      </c>
      <c r="R394" s="65" t="s">
        <v>48</v>
      </c>
      <c r="S394" s="65" t="s">
        <v>48</v>
      </c>
      <c r="T394" s="65" t="s">
        <v>48</v>
      </c>
      <c r="U394" s="65" t="s">
        <v>48</v>
      </c>
      <c r="V394" s="65" t="s">
        <v>48</v>
      </c>
      <c r="W394" s="65" t="s">
        <v>48</v>
      </c>
      <c r="X394" s="65" t="s">
        <v>48</v>
      </c>
      <c r="Y394" s="65" t="s">
        <v>48</v>
      </c>
      <c r="Z394" s="65" t="s">
        <v>48</v>
      </c>
    </row>
    <row r="395" spans="1:26" s="17" customFormat="1" ht="61.5" hidden="1" customHeight="1">
      <c r="A395" s="68"/>
      <c r="B395" s="71"/>
      <c r="C395" s="68"/>
      <c r="D395" s="68"/>
      <c r="E395" s="71"/>
      <c r="F395" s="47" t="s">
        <v>60</v>
      </c>
      <c r="G395" s="56">
        <f t="shared" si="299"/>
        <v>12677046.620000001</v>
      </c>
      <c r="H395" s="56">
        <f>H398+H413</f>
        <v>0</v>
      </c>
      <c r="I395" s="56">
        <f t="shared" ref="I395:N395" si="318">I398+I413</f>
        <v>0</v>
      </c>
      <c r="J395" s="56">
        <f t="shared" si="318"/>
        <v>0</v>
      </c>
      <c r="K395" s="56">
        <f t="shared" si="318"/>
        <v>0</v>
      </c>
      <c r="L395" s="56">
        <f>L398+L413</f>
        <v>4768751.6400000006</v>
      </c>
      <c r="M395" s="56">
        <f t="shared" si="318"/>
        <v>7897564.4199999999</v>
      </c>
      <c r="N395" s="56">
        <f t="shared" si="318"/>
        <v>10730.56</v>
      </c>
      <c r="O395" s="57">
        <f t="shared" ref="O395" si="319">O398+O413</f>
        <v>0</v>
      </c>
      <c r="P395" s="68"/>
      <c r="Q395" s="68"/>
      <c r="R395" s="68"/>
      <c r="S395" s="68"/>
      <c r="T395" s="68"/>
      <c r="U395" s="68"/>
      <c r="V395" s="68"/>
      <c r="W395" s="68"/>
      <c r="X395" s="68"/>
      <c r="Y395" s="68"/>
      <c r="Z395" s="68"/>
    </row>
    <row r="396" spans="1:26" s="17" customFormat="1" ht="72.75" hidden="1" customHeight="1">
      <c r="A396" s="69"/>
      <c r="B396" s="72"/>
      <c r="C396" s="69"/>
      <c r="D396" s="69"/>
      <c r="E396" s="72"/>
      <c r="F396" s="47" t="s">
        <v>61</v>
      </c>
      <c r="G396" s="56">
        <f t="shared" si="299"/>
        <v>9138335.0399999991</v>
      </c>
      <c r="H396" s="56">
        <f>H399+H414</f>
        <v>0</v>
      </c>
      <c r="I396" s="56">
        <f t="shared" ref="I396:N396" si="320">I399+I414</f>
        <v>0</v>
      </c>
      <c r="J396" s="56">
        <f t="shared" si="320"/>
        <v>0</v>
      </c>
      <c r="K396" s="56">
        <f t="shared" si="320"/>
        <v>0</v>
      </c>
      <c r="L396" s="56">
        <f t="shared" si="320"/>
        <v>9138335.0399999991</v>
      </c>
      <c r="M396" s="56">
        <f t="shared" si="320"/>
        <v>0</v>
      </c>
      <c r="N396" s="56">
        <f t="shared" si="320"/>
        <v>0</v>
      </c>
      <c r="O396" s="57">
        <f t="shared" ref="O396" si="321">O399+O414</f>
        <v>0</v>
      </c>
      <c r="P396" s="69"/>
      <c r="Q396" s="69"/>
      <c r="R396" s="69"/>
      <c r="S396" s="69"/>
      <c r="T396" s="69"/>
      <c r="U396" s="69"/>
      <c r="V396" s="69"/>
      <c r="W396" s="69"/>
      <c r="X396" s="69"/>
      <c r="Y396" s="69"/>
      <c r="Z396" s="69"/>
    </row>
    <row r="397" spans="1:26" s="17" customFormat="1" ht="37.15" hidden="1" customHeight="1">
      <c r="A397" s="65" t="s">
        <v>362</v>
      </c>
      <c r="B397" s="70" t="s">
        <v>391</v>
      </c>
      <c r="C397" s="65">
        <v>2024</v>
      </c>
      <c r="D397" s="65">
        <v>2027</v>
      </c>
      <c r="E397" s="70" t="s">
        <v>26</v>
      </c>
      <c r="F397" s="47" t="s">
        <v>49</v>
      </c>
      <c r="G397" s="56">
        <f t="shared" si="299"/>
        <v>13692831.690000001</v>
      </c>
      <c r="H397" s="56">
        <f t="shared" ref="H397:N397" si="322">SUM(H398:H399)</f>
        <v>0</v>
      </c>
      <c r="I397" s="56">
        <f t="shared" si="322"/>
        <v>0</v>
      </c>
      <c r="J397" s="56">
        <f t="shared" si="322"/>
        <v>0</v>
      </c>
      <c r="K397" s="56">
        <f t="shared" si="322"/>
        <v>0</v>
      </c>
      <c r="L397" s="56">
        <f t="shared" si="322"/>
        <v>8945214.5999999996</v>
      </c>
      <c r="M397" s="56">
        <f t="shared" si="322"/>
        <v>4747617.0900000008</v>
      </c>
      <c r="N397" s="56">
        <f t="shared" si="322"/>
        <v>0</v>
      </c>
      <c r="O397" s="57">
        <f t="shared" ref="O397" si="323">SUM(O398:O399)</f>
        <v>0</v>
      </c>
      <c r="P397" s="65" t="s">
        <v>388</v>
      </c>
      <c r="Q397" s="65" t="s">
        <v>383</v>
      </c>
      <c r="R397" s="65" t="s">
        <v>48</v>
      </c>
      <c r="S397" s="65" t="s">
        <v>48</v>
      </c>
      <c r="T397" s="65" t="s">
        <v>48</v>
      </c>
      <c r="U397" s="65" t="s">
        <v>48</v>
      </c>
      <c r="V397" s="65" t="s">
        <v>48</v>
      </c>
      <c r="W397" s="65" t="s">
        <v>48</v>
      </c>
      <c r="X397" s="65">
        <v>1</v>
      </c>
      <c r="Y397" s="65" t="s">
        <v>48</v>
      </c>
      <c r="Z397" s="65" t="s">
        <v>48</v>
      </c>
    </row>
    <row r="398" spans="1:26" s="17" customFormat="1" ht="37.15" hidden="1" customHeight="1">
      <c r="A398" s="68"/>
      <c r="B398" s="71"/>
      <c r="C398" s="68"/>
      <c r="D398" s="68"/>
      <c r="E398" s="71"/>
      <c r="F398" s="47" t="s">
        <v>60</v>
      </c>
      <c r="G398" s="56">
        <f t="shared" si="299"/>
        <v>7548831.6900000013</v>
      </c>
      <c r="H398" s="56">
        <f>H401+H404+H406+H410</f>
        <v>0</v>
      </c>
      <c r="I398" s="56">
        <f t="shared" ref="I398:N398" si="324">I401+I404+I406+I410</f>
        <v>0</v>
      </c>
      <c r="J398" s="56">
        <f t="shared" si="324"/>
        <v>0</v>
      </c>
      <c r="K398" s="56">
        <f t="shared" si="324"/>
        <v>0</v>
      </c>
      <c r="L398" s="56">
        <f t="shared" si="324"/>
        <v>2801214.6</v>
      </c>
      <c r="M398" s="56">
        <f t="shared" si="324"/>
        <v>4747617.0900000008</v>
      </c>
      <c r="N398" s="56">
        <f t="shared" si="324"/>
        <v>0</v>
      </c>
      <c r="O398" s="57">
        <f t="shared" ref="O398" si="325">O401+O404+O406+O410</f>
        <v>0</v>
      </c>
      <c r="P398" s="68"/>
      <c r="Q398" s="68"/>
      <c r="R398" s="68"/>
      <c r="S398" s="68"/>
      <c r="T398" s="68"/>
      <c r="U398" s="68"/>
      <c r="V398" s="68"/>
      <c r="W398" s="68"/>
      <c r="X398" s="68"/>
      <c r="Y398" s="68"/>
      <c r="Z398" s="68"/>
    </row>
    <row r="399" spans="1:26" s="17" customFormat="1" ht="37.15" hidden="1" customHeight="1">
      <c r="A399" s="69"/>
      <c r="B399" s="72"/>
      <c r="C399" s="69"/>
      <c r="D399" s="69"/>
      <c r="E399" s="72"/>
      <c r="F399" s="47" t="s">
        <v>61</v>
      </c>
      <c r="G399" s="56">
        <f t="shared" si="299"/>
        <v>6144000</v>
      </c>
      <c r="H399" s="56">
        <f>H402+H405+H407+H411</f>
        <v>0</v>
      </c>
      <c r="I399" s="56">
        <f t="shared" ref="I399:N399" si="326">I402+I405+I407+I411</f>
        <v>0</v>
      </c>
      <c r="J399" s="56">
        <f t="shared" si="326"/>
        <v>0</v>
      </c>
      <c r="K399" s="56">
        <f t="shared" si="326"/>
        <v>0</v>
      </c>
      <c r="L399" s="56">
        <f t="shared" si="326"/>
        <v>6144000</v>
      </c>
      <c r="M399" s="56">
        <f>M402+M405+M408+M411</f>
        <v>0</v>
      </c>
      <c r="N399" s="56">
        <f t="shared" si="326"/>
        <v>0</v>
      </c>
      <c r="O399" s="57">
        <f t="shared" ref="O399" si="327">O402+O405+O407+O411</f>
        <v>0</v>
      </c>
      <c r="P399" s="69"/>
      <c r="Q399" s="69"/>
      <c r="R399" s="69"/>
      <c r="S399" s="69"/>
      <c r="T399" s="69"/>
      <c r="U399" s="69"/>
      <c r="V399" s="69"/>
      <c r="W399" s="69"/>
      <c r="X399" s="69"/>
      <c r="Y399" s="69"/>
      <c r="Z399" s="69"/>
    </row>
    <row r="400" spans="1:26" s="17" customFormat="1" ht="37.15" hidden="1" customHeight="1">
      <c r="A400" s="65" t="s">
        <v>363</v>
      </c>
      <c r="B400" s="70" t="s">
        <v>389</v>
      </c>
      <c r="C400" s="65">
        <v>2024</v>
      </c>
      <c r="D400" s="65">
        <v>2025</v>
      </c>
      <c r="E400" s="70" t="s">
        <v>26</v>
      </c>
      <c r="F400" s="47" t="s">
        <v>49</v>
      </c>
      <c r="G400" s="56">
        <f t="shared" si="299"/>
        <v>7159056.9199999999</v>
      </c>
      <c r="H400" s="56">
        <f t="shared" ref="H400:N400" si="328">SUM(H401:H402)</f>
        <v>0</v>
      </c>
      <c r="I400" s="56">
        <f t="shared" si="328"/>
        <v>0</v>
      </c>
      <c r="J400" s="56">
        <f t="shared" si="328"/>
        <v>0</v>
      </c>
      <c r="K400" s="56">
        <f t="shared" si="328"/>
        <v>0</v>
      </c>
      <c r="L400" s="56">
        <f t="shared" si="328"/>
        <v>6542868.3300000001</v>
      </c>
      <c r="M400" s="56">
        <f t="shared" si="328"/>
        <v>616188.59</v>
      </c>
      <c r="N400" s="56">
        <f t="shared" si="328"/>
        <v>0</v>
      </c>
      <c r="O400" s="57">
        <f t="shared" ref="O400" si="329">SUM(O401:O402)</f>
        <v>0</v>
      </c>
      <c r="P400" s="65" t="s">
        <v>384</v>
      </c>
      <c r="Q400" s="65" t="s">
        <v>383</v>
      </c>
      <c r="R400" s="65" t="s">
        <v>48</v>
      </c>
      <c r="S400" s="65" t="s">
        <v>48</v>
      </c>
      <c r="T400" s="65" t="s">
        <v>48</v>
      </c>
      <c r="U400" s="65" t="s">
        <v>48</v>
      </c>
      <c r="V400" s="65" t="s">
        <v>48</v>
      </c>
      <c r="W400" s="65" t="s">
        <v>48</v>
      </c>
      <c r="X400" s="65">
        <v>1</v>
      </c>
      <c r="Y400" s="65" t="s">
        <v>48</v>
      </c>
      <c r="Z400" s="65" t="s">
        <v>48</v>
      </c>
    </row>
    <row r="401" spans="1:26" s="17" customFormat="1" ht="37.15" hidden="1" customHeight="1">
      <c r="A401" s="68"/>
      <c r="B401" s="71"/>
      <c r="C401" s="68"/>
      <c r="D401" s="68"/>
      <c r="E401" s="71"/>
      <c r="F401" s="47" t="s">
        <v>60</v>
      </c>
      <c r="G401" s="56">
        <f t="shared" si="299"/>
        <v>1015056.9199999999</v>
      </c>
      <c r="H401" s="56">
        <v>0</v>
      </c>
      <c r="I401" s="56">
        <v>0</v>
      </c>
      <c r="J401" s="56">
        <v>0</v>
      </c>
      <c r="K401" s="56">
        <v>0</v>
      </c>
      <c r="L401" s="56">
        <v>398868.33</v>
      </c>
      <c r="M401" s="56">
        <v>616188.59</v>
      </c>
      <c r="N401" s="56">
        <v>0</v>
      </c>
      <c r="O401" s="57">
        <v>0</v>
      </c>
      <c r="P401" s="68"/>
      <c r="Q401" s="68"/>
      <c r="R401" s="68"/>
      <c r="S401" s="68"/>
      <c r="T401" s="68"/>
      <c r="U401" s="68"/>
      <c r="V401" s="68"/>
      <c r="W401" s="68"/>
      <c r="X401" s="68"/>
      <c r="Y401" s="68"/>
      <c r="Z401" s="68"/>
    </row>
    <row r="402" spans="1:26" s="17" customFormat="1" ht="37.15" hidden="1" customHeight="1">
      <c r="A402" s="69"/>
      <c r="B402" s="72"/>
      <c r="C402" s="69"/>
      <c r="D402" s="69"/>
      <c r="E402" s="72"/>
      <c r="F402" s="47" t="s">
        <v>61</v>
      </c>
      <c r="G402" s="56">
        <f t="shared" si="299"/>
        <v>6144000</v>
      </c>
      <c r="H402" s="56">
        <v>0</v>
      </c>
      <c r="I402" s="56">
        <v>0</v>
      </c>
      <c r="J402" s="56">
        <v>0</v>
      </c>
      <c r="K402" s="56">
        <v>0</v>
      </c>
      <c r="L402" s="56">
        <v>6144000</v>
      </c>
      <c r="M402" s="56">
        <v>0</v>
      </c>
      <c r="N402" s="56">
        <v>0</v>
      </c>
      <c r="O402" s="57">
        <v>0</v>
      </c>
      <c r="P402" s="69"/>
      <c r="Q402" s="69"/>
      <c r="R402" s="69"/>
      <c r="S402" s="69"/>
      <c r="T402" s="69"/>
      <c r="U402" s="69"/>
      <c r="V402" s="69"/>
      <c r="W402" s="69"/>
      <c r="X402" s="69"/>
      <c r="Y402" s="69"/>
      <c r="Z402" s="69"/>
    </row>
    <row r="403" spans="1:26" s="17" customFormat="1" ht="37.15" hidden="1" customHeight="1">
      <c r="A403" s="65" t="s">
        <v>364</v>
      </c>
      <c r="B403" s="70" t="s">
        <v>390</v>
      </c>
      <c r="C403" s="65">
        <v>2024</v>
      </c>
      <c r="D403" s="65">
        <v>2025</v>
      </c>
      <c r="E403" s="70" t="s">
        <v>26</v>
      </c>
      <c r="F403" s="47" t="s">
        <v>49</v>
      </c>
      <c r="G403" s="56">
        <f t="shared" si="299"/>
        <v>1600000</v>
      </c>
      <c r="H403" s="56">
        <f t="shared" ref="H403:N403" si="330">SUM(H404:H405)</f>
        <v>0</v>
      </c>
      <c r="I403" s="56">
        <f t="shared" si="330"/>
        <v>0</v>
      </c>
      <c r="J403" s="56">
        <f t="shared" si="330"/>
        <v>0</v>
      </c>
      <c r="K403" s="56">
        <f t="shared" si="330"/>
        <v>0</v>
      </c>
      <c r="L403" s="56">
        <f t="shared" si="330"/>
        <v>1600000</v>
      </c>
      <c r="M403" s="56">
        <f t="shared" si="330"/>
        <v>0</v>
      </c>
      <c r="N403" s="56">
        <f t="shared" si="330"/>
        <v>0</v>
      </c>
      <c r="O403" s="57">
        <f t="shared" ref="O403" si="331">SUM(O404:O405)</f>
        <v>0</v>
      </c>
      <c r="P403" s="65" t="s">
        <v>48</v>
      </c>
      <c r="Q403" s="65" t="s">
        <v>48</v>
      </c>
      <c r="R403" s="65" t="s">
        <v>48</v>
      </c>
      <c r="S403" s="65" t="s">
        <v>48</v>
      </c>
      <c r="T403" s="65" t="s">
        <v>48</v>
      </c>
      <c r="U403" s="65" t="s">
        <v>48</v>
      </c>
      <c r="V403" s="65" t="s">
        <v>48</v>
      </c>
      <c r="W403" s="65" t="s">
        <v>48</v>
      </c>
      <c r="X403" s="65" t="s">
        <v>48</v>
      </c>
      <c r="Y403" s="65" t="s">
        <v>48</v>
      </c>
      <c r="Z403" s="65" t="s">
        <v>48</v>
      </c>
    </row>
    <row r="404" spans="1:26" s="17" customFormat="1" ht="37.15" hidden="1" customHeight="1">
      <c r="A404" s="68"/>
      <c r="B404" s="71"/>
      <c r="C404" s="68"/>
      <c r="D404" s="68"/>
      <c r="E404" s="71"/>
      <c r="F404" s="47" t="s">
        <v>60</v>
      </c>
      <c r="G404" s="56">
        <f t="shared" si="299"/>
        <v>1600000</v>
      </c>
      <c r="H404" s="56">
        <v>0</v>
      </c>
      <c r="I404" s="56">
        <v>0</v>
      </c>
      <c r="J404" s="56">
        <v>0</v>
      </c>
      <c r="K404" s="56">
        <v>0</v>
      </c>
      <c r="L404" s="56">
        <v>1600000</v>
      </c>
      <c r="M404" s="56">
        <v>0</v>
      </c>
      <c r="N404" s="56">
        <v>0</v>
      </c>
      <c r="O404" s="57">
        <v>0</v>
      </c>
      <c r="P404" s="68"/>
      <c r="Q404" s="68"/>
      <c r="R404" s="68"/>
      <c r="S404" s="68"/>
      <c r="T404" s="68"/>
      <c r="U404" s="68"/>
      <c r="V404" s="68"/>
      <c r="W404" s="68"/>
      <c r="X404" s="68"/>
      <c r="Y404" s="68"/>
      <c r="Z404" s="68"/>
    </row>
    <row r="405" spans="1:26" s="17" customFormat="1" ht="37.15" hidden="1" customHeight="1">
      <c r="A405" s="69"/>
      <c r="B405" s="72"/>
      <c r="C405" s="69"/>
      <c r="D405" s="69"/>
      <c r="E405" s="72"/>
      <c r="F405" s="47" t="s">
        <v>61</v>
      </c>
      <c r="G405" s="56">
        <f t="shared" si="299"/>
        <v>0</v>
      </c>
      <c r="H405" s="56">
        <v>0</v>
      </c>
      <c r="I405" s="56">
        <v>0</v>
      </c>
      <c r="J405" s="56">
        <v>0</v>
      </c>
      <c r="K405" s="56">
        <v>0</v>
      </c>
      <c r="L405" s="56">
        <v>0</v>
      </c>
      <c r="M405" s="56">
        <v>0</v>
      </c>
      <c r="N405" s="56">
        <v>0</v>
      </c>
      <c r="O405" s="57">
        <v>0</v>
      </c>
      <c r="P405" s="69"/>
      <c r="Q405" s="69"/>
      <c r="R405" s="69"/>
      <c r="S405" s="69"/>
      <c r="T405" s="69"/>
      <c r="U405" s="69"/>
      <c r="V405" s="69"/>
      <c r="W405" s="69"/>
      <c r="X405" s="69"/>
      <c r="Y405" s="69"/>
      <c r="Z405" s="69"/>
    </row>
    <row r="406" spans="1:26" s="17" customFormat="1" ht="37.15" hidden="1" customHeight="1">
      <c r="A406" s="65" t="s">
        <v>365</v>
      </c>
      <c r="B406" s="70" t="s">
        <v>387</v>
      </c>
      <c r="C406" s="65">
        <v>2025</v>
      </c>
      <c r="D406" s="65">
        <v>2026</v>
      </c>
      <c r="E406" s="70" t="s">
        <v>26</v>
      </c>
      <c r="F406" s="47" t="s">
        <v>49</v>
      </c>
      <c r="G406" s="56">
        <f t="shared" si="299"/>
        <v>4113107.31</v>
      </c>
      <c r="H406" s="56">
        <f t="shared" ref="H406:N406" si="332">SUM(H407:H408)</f>
        <v>0</v>
      </c>
      <c r="I406" s="56">
        <f t="shared" si="332"/>
        <v>0</v>
      </c>
      <c r="J406" s="56">
        <f t="shared" si="332"/>
        <v>0</v>
      </c>
      <c r="K406" s="56">
        <f t="shared" si="332"/>
        <v>0</v>
      </c>
      <c r="L406" s="56">
        <f t="shared" si="332"/>
        <v>0</v>
      </c>
      <c r="M406" s="56">
        <f t="shared" si="332"/>
        <v>4113107.31</v>
      </c>
      <c r="N406" s="56">
        <f t="shared" si="332"/>
        <v>0</v>
      </c>
      <c r="O406" s="57">
        <f t="shared" ref="O406" si="333">SUM(O407:O408)</f>
        <v>0</v>
      </c>
      <c r="P406" s="65" t="s">
        <v>388</v>
      </c>
      <c r="Q406" s="65" t="s">
        <v>383</v>
      </c>
      <c r="R406" s="65" t="s">
        <v>48</v>
      </c>
      <c r="S406" s="65" t="s">
        <v>48</v>
      </c>
      <c r="T406" s="65" t="s">
        <v>48</v>
      </c>
      <c r="U406" s="65" t="s">
        <v>48</v>
      </c>
      <c r="V406" s="65" t="s">
        <v>48</v>
      </c>
      <c r="W406" s="65" t="s">
        <v>48</v>
      </c>
      <c r="X406" s="65">
        <v>1</v>
      </c>
      <c r="Y406" s="65" t="s">
        <v>48</v>
      </c>
      <c r="Z406" s="65" t="s">
        <v>48</v>
      </c>
    </row>
    <row r="407" spans="1:26" s="17" customFormat="1" ht="37.15" hidden="1" customHeight="1">
      <c r="A407" s="68"/>
      <c r="B407" s="71"/>
      <c r="C407" s="68"/>
      <c r="D407" s="68"/>
      <c r="E407" s="71"/>
      <c r="F407" s="47" t="s">
        <v>60</v>
      </c>
      <c r="G407" s="56">
        <f t="shared" si="299"/>
        <v>4113107.31</v>
      </c>
      <c r="H407" s="56">
        <v>0</v>
      </c>
      <c r="I407" s="56">
        <v>0</v>
      </c>
      <c r="J407" s="56">
        <v>0</v>
      </c>
      <c r="K407" s="56">
        <v>0</v>
      </c>
      <c r="L407" s="56">
        <v>0</v>
      </c>
      <c r="M407" s="56">
        <v>4113107.31</v>
      </c>
      <c r="N407" s="56">
        <v>0</v>
      </c>
      <c r="O407" s="57">
        <v>0</v>
      </c>
      <c r="P407" s="68"/>
      <c r="Q407" s="68"/>
      <c r="R407" s="68"/>
      <c r="S407" s="68"/>
      <c r="T407" s="68"/>
      <c r="U407" s="68"/>
      <c r="V407" s="68"/>
      <c r="W407" s="68"/>
      <c r="X407" s="68"/>
      <c r="Y407" s="68"/>
      <c r="Z407" s="68"/>
    </row>
    <row r="408" spans="1:26" s="17" customFormat="1" ht="37.15" hidden="1" customHeight="1">
      <c r="A408" s="69"/>
      <c r="B408" s="72"/>
      <c r="C408" s="69"/>
      <c r="D408" s="69"/>
      <c r="E408" s="72"/>
      <c r="F408" s="47" t="s">
        <v>61</v>
      </c>
      <c r="G408" s="56">
        <f t="shared" si="299"/>
        <v>0</v>
      </c>
      <c r="H408" s="56">
        <v>0</v>
      </c>
      <c r="I408" s="56">
        <v>0</v>
      </c>
      <c r="J408" s="56">
        <v>0</v>
      </c>
      <c r="K408" s="56">
        <v>0</v>
      </c>
      <c r="L408" s="56">
        <v>0</v>
      </c>
      <c r="M408" s="56">
        <v>0</v>
      </c>
      <c r="N408" s="56">
        <v>0</v>
      </c>
      <c r="O408" s="57">
        <v>0</v>
      </c>
      <c r="P408" s="69"/>
      <c r="Q408" s="69"/>
      <c r="R408" s="69"/>
      <c r="S408" s="69"/>
      <c r="T408" s="69"/>
      <c r="U408" s="69"/>
      <c r="V408" s="69"/>
      <c r="W408" s="69"/>
      <c r="X408" s="69"/>
      <c r="Y408" s="69"/>
      <c r="Z408" s="69"/>
    </row>
    <row r="409" spans="1:26" s="17" customFormat="1" ht="37.15" hidden="1" customHeight="1">
      <c r="A409" s="61"/>
      <c r="B409" s="70" t="s">
        <v>386</v>
      </c>
      <c r="C409" s="65">
        <v>2025</v>
      </c>
      <c r="D409" s="65">
        <v>2025</v>
      </c>
      <c r="E409" s="70" t="s">
        <v>371</v>
      </c>
      <c r="F409" s="47" t="s">
        <v>49</v>
      </c>
      <c r="G409" s="56">
        <f t="shared" si="299"/>
        <v>820667.46</v>
      </c>
      <c r="H409" s="56">
        <f t="shared" ref="H409:N409" si="334">SUM(H410:H411)</f>
        <v>0</v>
      </c>
      <c r="I409" s="56">
        <f t="shared" si="334"/>
        <v>0</v>
      </c>
      <c r="J409" s="56">
        <f t="shared" si="334"/>
        <v>0</v>
      </c>
      <c r="K409" s="56">
        <f t="shared" si="334"/>
        <v>0</v>
      </c>
      <c r="L409" s="56">
        <f t="shared" si="334"/>
        <v>802346.27</v>
      </c>
      <c r="M409" s="56">
        <f t="shared" si="334"/>
        <v>18321.189999999999</v>
      </c>
      <c r="N409" s="56">
        <f t="shared" si="334"/>
        <v>0</v>
      </c>
      <c r="O409" s="57">
        <f t="shared" ref="O409" si="335">SUM(O410:O411)</f>
        <v>0</v>
      </c>
      <c r="P409" s="65" t="s">
        <v>48</v>
      </c>
      <c r="Q409" s="65" t="s">
        <v>48</v>
      </c>
      <c r="R409" s="65" t="s">
        <v>48</v>
      </c>
      <c r="S409" s="65" t="s">
        <v>48</v>
      </c>
      <c r="T409" s="65" t="s">
        <v>48</v>
      </c>
      <c r="U409" s="65" t="s">
        <v>48</v>
      </c>
      <c r="V409" s="65" t="s">
        <v>48</v>
      </c>
      <c r="W409" s="65" t="s">
        <v>48</v>
      </c>
      <c r="X409" s="65" t="s">
        <v>48</v>
      </c>
      <c r="Y409" s="65" t="s">
        <v>48</v>
      </c>
      <c r="Z409" s="65" t="s">
        <v>48</v>
      </c>
    </row>
    <row r="410" spans="1:26" s="17" customFormat="1" ht="37.15" hidden="1" customHeight="1">
      <c r="A410" s="61" t="s">
        <v>370</v>
      </c>
      <c r="B410" s="71"/>
      <c r="C410" s="68"/>
      <c r="D410" s="68"/>
      <c r="E410" s="71"/>
      <c r="F410" s="47" t="s">
        <v>60</v>
      </c>
      <c r="G410" s="56">
        <f t="shared" si="299"/>
        <v>820667.46</v>
      </c>
      <c r="H410" s="56">
        <v>0</v>
      </c>
      <c r="I410" s="56">
        <v>0</v>
      </c>
      <c r="J410" s="56">
        <v>0</v>
      </c>
      <c r="K410" s="56">
        <v>0</v>
      </c>
      <c r="L410" s="56">
        <v>802346.27</v>
      </c>
      <c r="M410" s="56">
        <v>18321.189999999999</v>
      </c>
      <c r="N410" s="56">
        <v>0</v>
      </c>
      <c r="O410" s="57">
        <v>0</v>
      </c>
      <c r="P410" s="66"/>
      <c r="Q410" s="66"/>
      <c r="R410" s="66"/>
      <c r="S410" s="66"/>
      <c r="T410" s="66"/>
      <c r="U410" s="66"/>
      <c r="V410" s="66"/>
      <c r="W410" s="66"/>
      <c r="X410" s="66"/>
      <c r="Y410" s="66"/>
      <c r="Z410" s="66"/>
    </row>
    <row r="411" spans="1:26" s="17" customFormat="1" ht="37.15" hidden="1" customHeight="1">
      <c r="A411" s="61"/>
      <c r="B411" s="72"/>
      <c r="C411" s="69"/>
      <c r="D411" s="69"/>
      <c r="E411" s="72"/>
      <c r="F411" s="47" t="s">
        <v>61</v>
      </c>
      <c r="G411" s="56">
        <f t="shared" si="299"/>
        <v>0</v>
      </c>
      <c r="H411" s="56">
        <v>0</v>
      </c>
      <c r="I411" s="56">
        <v>0</v>
      </c>
      <c r="J411" s="56">
        <v>0</v>
      </c>
      <c r="K411" s="56">
        <v>0</v>
      </c>
      <c r="L411" s="56">
        <v>0</v>
      </c>
      <c r="M411" s="56">
        <v>0</v>
      </c>
      <c r="N411" s="56">
        <v>0</v>
      </c>
      <c r="O411" s="57">
        <v>0</v>
      </c>
      <c r="P411" s="67"/>
      <c r="Q411" s="67"/>
      <c r="R411" s="67"/>
      <c r="S411" s="67"/>
      <c r="T411" s="67"/>
      <c r="U411" s="67"/>
      <c r="V411" s="67"/>
      <c r="W411" s="67"/>
      <c r="X411" s="67"/>
      <c r="Y411" s="67"/>
      <c r="Z411" s="67"/>
    </row>
    <row r="412" spans="1:26" s="17" customFormat="1" ht="37.15" hidden="1" customHeight="1">
      <c r="A412" s="65" t="s">
        <v>366</v>
      </c>
      <c r="B412" s="70" t="s">
        <v>385</v>
      </c>
      <c r="C412" s="65">
        <v>2024</v>
      </c>
      <c r="D412" s="65">
        <v>2026</v>
      </c>
      <c r="E412" s="70" t="s">
        <v>26</v>
      </c>
      <c r="F412" s="47" t="s">
        <v>49</v>
      </c>
      <c r="G412" s="56">
        <f t="shared" si="299"/>
        <v>8122549.9699999997</v>
      </c>
      <c r="H412" s="56">
        <f t="shared" ref="H412:N412" si="336">SUM(H413:H414)</f>
        <v>0</v>
      </c>
      <c r="I412" s="56">
        <f t="shared" si="336"/>
        <v>0</v>
      </c>
      <c r="J412" s="56">
        <f t="shared" si="336"/>
        <v>0</v>
      </c>
      <c r="K412" s="56">
        <f t="shared" si="336"/>
        <v>0</v>
      </c>
      <c r="L412" s="56">
        <f t="shared" si="336"/>
        <v>4961872.08</v>
      </c>
      <c r="M412" s="56">
        <f t="shared" si="336"/>
        <v>3149947.3299999996</v>
      </c>
      <c r="N412" s="56">
        <f t="shared" si="336"/>
        <v>10730.56</v>
      </c>
      <c r="O412" s="57">
        <f t="shared" ref="O412" si="337">SUM(O413:O414)</f>
        <v>0</v>
      </c>
      <c r="P412" s="65" t="s">
        <v>382</v>
      </c>
      <c r="Q412" s="65" t="s">
        <v>383</v>
      </c>
      <c r="R412" s="65" t="s">
        <v>48</v>
      </c>
      <c r="S412" s="65" t="s">
        <v>48</v>
      </c>
      <c r="T412" s="65" t="s">
        <v>48</v>
      </c>
      <c r="U412" s="65" t="s">
        <v>48</v>
      </c>
      <c r="V412" s="65" t="s">
        <v>48</v>
      </c>
      <c r="W412" s="65" t="s">
        <v>48</v>
      </c>
      <c r="X412" s="65">
        <v>1</v>
      </c>
      <c r="Y412" s="65" t="s">
        <v>48</v>
      </c>
      <c r="Z412" s="65" t="s">
        <v>48</v>
      </c>
    </row>
    <row r="413" spans="1:26" s="17" customFormat="1" ht="37.15" hidden="1" customHeight="1">
      <c r="A413" s="68"/>
      <c r="B413" s="71"/>
      <c r="C413" s="68"/>
      <c r="D413" s="68"/>
      <c r="E413" s="71"/>
      <c r="F413" s="47" t="s">
        <v>60</v>
      </c>
      <c r="G413" s="56">
        <f t="shared" si="299"/>
        <v>5128214.9299999988</v>
      </c>
      <c r="H413" s="56">
        <f>H416+H419+H422+H425</f>
        <v>0</v>
      </c>
      <c r="I413" s="56">
        <f t="shared" ref="I413:N413" si="338">I416+I419+I422+I425</f>
        <v>0</v>
      </c>
      <c r="J413" s="56">
        <f t="shared" si="338"/>
        <v>0</v>
      </c>
      <c r="K413" s="56">
        <f t="shared" si="338"/>
        <v>0</v>
      </c>
      <c r="L413" s="56">
        <f t="shared" si="338"/>
        <v>1967537.04</v>
      </c>
      <c r="M413" s="56">
        <f t="shared" si="338"/>
        <v>3149947.3299999996</v>
      </c>
      <c r="N413" s="56">
        <f t="shared" si="338"/>
        <v>10730.56</v>
      </c>
      <c r="O413" s="57">
        <f t="shared" ref="O413" si="339">O416+O419+O422+O425</f>
        <v>0</v>
      </c>
      <c r="P413" s="68"/>
      <c r="Q413" s="68"/>
      <c r="R413" s="68"/>
      <c r="S413" s="68"/>
      <c r="T413" s="68"/>
      <c r="U413" s="68"/>
      <c r="V413" s="68"/>
      <c r="W413" s="68"/>
      <c r="X413" s="68"/>
      <c r="Y413" s="68"/>
      <c r="Z413" s="68"/>
    </row>
    <row r="414" spans="1:26" s="17" customFormat="1" ht="37.15" hidden="1" customHeight="1">
      <c r="A414" s="69"/>
      <c r="B414" s="72"/>
      <c r="C414" s="69"/>
      <c r="D414" s="69"/>
      <c r="E414" s="72"/>
      <c r="F414" s="47" t="s">
        <v>61</v>
      </c>
      <c r="G414" s="56">
        <f t="shared" si="299"/>
        <v>2994335.04</v>
      </c>
      <c r="H414" s="56">
        <f>H417+H420+H423+H426</f>
        <v>0</v>
      </c>
      <c r="I414" s="56">
        <f t="shared" ref="I414:N414" si="340">I417+I420+I423+I426</f>
        <v>0</v>
      </c>
      <c r="J414" s="56">
        <f t="shared" si="340"/>
        <v>0</v>
      </c>
      <c r="K414" s="56">
        <f t="shared" si="340"/>
        <v>0</v>
      </c>
      <c r="L414" s="56">
        <f t="shared" si="340"/>
        <v>2994335.04</v>
      </c>
      <c r="M414" s="56">
        <f t="shared" si="340"/>
        <v>0</v>
      </c>
      <c r="N414" s="56">
        <f t="shared" si="340"/>
        <v>0</v>
      </c>
      <c r="O414" s="57">
        <f t="shared" ref="O414" si="341">O417+O420+O423+O426</f>
        <v>0</v>
      </c>
      <c r="P414" s="69"/>
      <c r="Q414" s="69"/>
      <c r="R414" s="69"/>
      <c r="S414" s="69"/>
      <c r="T414" s="69"/>
      <c r="U414" s="69"/>
      <c r="V414" s="69"/>
      <c r="W414" s="69"/>
      <c r="X414" s="69"/>
      <c r="Y414" s="69"/>
      <c r="Z414" s="69"/>
    </row>
    <row r="415" spans="1:26" s="17" customFormat="1" ht="37.15" hidden="1" customHeight="1">
      <c r="A415" s="65" t="s">
        <v>367</v>
      </c>
      <c r="B415" s="70" t="s">
        <v>381</v>
      </c>
      <c r="C415" s="65">
        <v>2024</v>
      </c>
      <c r="D415" s="65">
        <v>2025</v>
      </c>
      <c r="E415" s="70" t="s">
        <v>26</v>
      </c>
      <c r="F415" s="47" t="s">
        <v>49</v>
      </c>
      <c r="G415" s="56">
        <f t="shared" si="299"/>
        <v>5461039.1099999994</v>
      </c>
      <c r="H415" s="56">
        <f t="shared" ref="H415:N415" si="342">SUM(H416:H417)</f>
        <v>0</v>
      </c>
      <c r="I415" s="56">
        <f t="shared" si="342"/>
        <v>0</v>
      </c>
      <c r="J415" s="56">
        <f t="shared" si="342"/>
        <v>0</v>
      </c>
      <c r="K415" s="56">
        <f t="shared" si="342"/>
        <v>0</v>
      </c>
      <c r="L415" s="56">
        <f t="shared" si="342"/>
        <v>3190335.04</v>
      </c>
      <c r="M415" s="56">
        <f t="shared" si="342"/>
        <v>2270704.0699999998</v>
      </c>
      <c r="N415" s="56">
        <f t="shared" si="342"/>
        <v>0</v>
      </c>
      <c r="O415" s="57">
        <f t="shared" ref="O415" si="343">SUM(O416:O417)</f>
        <v>0</v>
      </c>
      <c r="P415" s="65" t="s">
        <v>384</v>
      </c>
      <c r="Q415" s="65" t="s">
        <v>383</v>
      </c>
      <c r="R415" s="65" t="s">
        <v>48</v>
      </c>
      <c r="S415" s="65" t="s">
        <v>48</v>
      </c>
      <c r="T415" s="65" t="s">
        <v>48</v>
      </c>
      <c r="U415" s="65" t="s">
        <v>48</v>
      </c>
      <c r="V415" s="65" t="s">
        <v>48</v>
      </c>
      <c r="W415" s="65" t="s">
        <v>48</v>
      </c>
      <c r="X415" s="65">
        <v>1</v>
      </c>
      <c r="Y415" s="65" t="s">
        <v>48</v>
      </c>
      <c r="Z415" s="65" t="s">
        <v>48</v>
      </c>
    </row>
    <row r="416" spans="1:26" s="17" customFormat="1" ht="37.15" hidden="1" customHeight="1">
      <c r="A416" s="68"/>
      <c r="B416" s="71"/>
      <c r="C416" s="68"/>
      <c r="D416" s="68"/>
      <c r="E416" s="71"/>
      <c r="F416" s="47" t="s">
        <v>60</v>
      </c>
      <c r="G416" s="56">
        <f t="shared" si="299"/>
        <v>2466704.0699999998</v>
      </c>
      <c r="H416" s="56">
        <v>0</v>
      </c>
      <c r="I416" s="56">
        <v>0</v>
      </c>
      <c r="J416" s="56">
        <v>0</v>
      </c>
      <c r="K416" s="56">
        <v>0</v>
      </c>
      <c r="L416" s="56">
        <v>196000</v>
      </c>
      <c r="M416" s="56">
        <v>2270704.0699999998</v>
      </c>
      <c r="N416" s="56">
        <v>0</v>
      </c>
      <c r="O416" s="57">
        <v>0</v>
      </c>
      <c r="P416" s="68"/>
      <c r="Q416" s="68"/>
      <c r="R416" s="68"/>
      <c r="S416" s="68"/>
      <c r="T416" s="68"/>
      <c r="U416" s="68"/>
      <c r="V416" s="68"/>
      <c r="W416" s="68"/>
      <c r="X416" s="68"/>
      <c r="Y416" s="68"/>
      <c r="Z416" s="68"/>
    </row>
    <row r="417" spans="1:26" s="17" customFormat="1" ht="37.15" hidden="1" customHeight="1">
      <c r="A417" s="69"/>
      <c r="B417" s="72"/>
      <c r="C417" s="69"/>
      <c r="D417" s="69"/>
      <c r="E417" s="72"/>
      <c r="F417" s="47" t="s">
        <v>61</v>
      </c>
      <c r="G417" s="56">
        <f t="shared" si="299"/>
        <v>2994335.04</v>
      </c>
      <c r="H417" s="56">
        <v>0</v>
      </c>
      <c r="I417" s="56">
        <v>0</v>
      </c>
      <c r="J417" s="56">
        <v>0</v>
      </c>
      <c r="K417" s="56">
        <v>0</v>
      </c>
      <c r="L417" s="56">
        <v>2994335.04</v>
      </c>
      <c r="M417" s="56">
        <v>0</v>
      </c>
      <c r="N417" s="56">
        <v>0</v>
      </c>
      <c r="O417" s="57">
        <v>0</v>
      </c>
      <c r="P417" s="69"/>
      <c r="Q417" s="69"/>
      <c r="R417" s="69"/>
      <c r="S417" s="69"/>
      <c r="T417" s="69"/>
      <c r="U417" s="69"/>
      <c r="V417" s="69"/>
      <c r="W417" s="69"/>
      <c r="X417" s="69"/>
      <c r="Y417" s="69"/>
      <c r="Z417" s="69"/>
    </row>
    <row r="418" spans="1:26" s="17" customFormat="1" ht="37.15" hidden="1" customHeight="1">
      <c r="A418" s="65" t="s">
        <v>368</v>
      </c>
      <c r="B418" s="70" t="s">
        <v>380</v>
      </c>
      <c r="C418" s="65">
        <v>2024</v>
      </c>
      <c r="D418" s="65">
        <v>2025</v>
      </c>
      <c r="E418" s="70" t="s">
        <v>26</v>
      </c>
      <c r="F418" s="47" t="s">
        <v>49</v>
      </c>
      <c r="G418" s="56">
        <f t="shared" si="299"/>
        <v>950000</v>
      </c>
      <c r="H418" s="56">
        <f t="shared" ref="H418:N418" si="344">SUM(H419:H420)</f>
        <v>0</v>
      </c>
      <c r="I418" s="56">
        <f t="shared" si="344"/>
        <v>0</v>
      </c>
      <c r="J418" s="56">
        <f t="shared" si="344"/>
        <v>0</v>
      </c>
      <c r="K418" s="56">
        <f t="shared" si="344"/>
        <v>0</v>
      </c>
      <c r="L418" s="56">
        <f t="shared" si="344"/>
        <v>950000</v>
      </c>
      <c r="M418" s="56">
        <f t="shared" si="344"/>
        <v>0</v>
      </c>
      <c r="N418" s="56">
        <f t="shared" si="344"/>
        <v>0</v>
      </c>
      <c r="O418" s="57">
        <f t="shared" ref="O418" si="345">SUM(O419:O420)</f>
        <v>0</v>
      </c>
      <c r="P418" s="65" t="s">
        <v>48</v>
      </c>
      <c r="Q418" s="65" t="s">
        <v>48</v>
      </c>
      <c r="R418" s="65" t="s">
        <v>48</v>
      </c>
      <c r="S418" s="65" t="s">
        <v>48</v>
      </c>
      <c r="T418" s="65" t="s">
        <v>48</v>
      </c>
      <c r="U418" s="65" t="s">
        <v>48</v>
      </c>
      <c r="V418" s="65" t="s">
        <v>48</v>
      </c>
      <c r="W418" s="65" t="s">
        <v>48</v>
      </c>
      <c r="X418" s="65" t="s">
        <v>48</v>
      </c>
      <c r="Y418" s="65" t="s">
        <v>48</v>
      </c>
      <c r="Z418" s="65" t="s">
        <v>48</v>
      </c>
    </row>
    <row r="419" spans="1:26" s="17" customFormat="1" ht="37.15" hidden="1" customHeight="1">
      <c r="A419" s="68"/>
      <c r="B419" s="71"/>
      <c r="C419" s="68"/>
      <c r="D419" s="68"/>
      <c r="E419" s="71"/>
      <c r="F419" s="47" t="s">
        <v>60</v>
      </c>
      <c r="G419" s="56">
        <f t="shared" si="299"/>
        <v>950000</v>
      </c>
      <c r="H419" s="56">
        <v>0</v>
      </c>
      <c r="I419" s="56">
        <v>0</v>
      </c>
      <c r="J419" s="56">
        <v>0</v>
      </c>
      <c r="K419" s="56">
        <v>0</v>
      </c>
      <c r="L419" s="56">
        <v>950000</v>
      </c>
      <c r="M419" s="56">
        <v>0</v>
      </c>
      <c r="N419" s="56">
        <v>0</v>
      </c>
      <c r="O419" s="57">
        <v>0</v>
      </c>
      <c r="P419" s="68"/>
      <c r="Q419" s="68"/>
      <c r="R419" s="68"/>
      <c r="S419" s="68"/>
      <c r="T419" s="68"/>
      <c r="U419" s="68"/>
      <c r="V419" s="68"/>
      <c r="W419" s="68"/>
      <c r="X419" s="68"/>
      <c r="Y419" s="68"/>
      <c r="Z419" s="68"/>
    </row>
    <row r="420" spans="1:26" s="17" customFormat="1" ht="37.15" hidden="1" customHeight="1">
      <c r="A420" s="69"/>
      <c r="B420" s="72"/>
      <c r="C420" s="69"/>
      <c r="D420" s="69"/>
      <c r="E420" s="72"/>
      <c r="F420" s="47" t="s">
        <v>61</v>
      </c>
      <c r="G420" s="56">
        <f t="shared" si="299"/>
        <v>0</v>
      </c>
      <c r="H420" s="56">
        <v>0</v>
      </c>
      <c r="I420" s="56">
        <v>0</v>
      </c>
      <c r="J420" s="56">
        <v>0</v>
      </c>
      <c r="K420" s="56">
        <v>0</v>
      </c>
      <c r="L420" s="56">
        <v>0</v>
      </c>
      <c r="M420" s="56">
        <v>0</v>
      </c>
      <c r="N420" s="56">
        <v>0</v>
      </c>
      <c r="O420" s="57">
        <v>0</v>
      </c>
      <c r="P420" s="69"/>
      <c r="Q420" s="69"/>
      <c r="R420" s="69"/>
      <c r="S420" s="69"/>
      <c r="T420" s="69"/>
      <c r="U420" s="69"/>
      <c r="V420" s="69"/>
      <c r="W420" s="69"/>
      <c r="X420" s="69"/>
      <c r="Y420" s="69"/>
      <c r="Z420" s="69"/>
    </row>
    <row r="421" spans="1:26" s="17" customFormat="1" ht="37.15" hidden="1" customHeight="1">
      <c r="A421" s="65" t="s">
        <v>369</v>
      </c>
      <c r="B421" s="70" t="s">
        <v>379</v>
      </c>
      <c r="C421" s="65">
        <v>2025</v>
      </c>
      <c r="D421" s="65">
        <v>2026</v>
      </c>
      <c r="E421" s="70" t="s">
        <v>26</v>
      </c>
      <c r="F421" s="47" t="s">
        <v>49</v>
      </c>
      <c r="G421" s="56">
        <f t="shared" si="299"/>
        <v>800000</v>
      </c>
      <c r="H421" s="56">
        <f t="shared" ref="H421:N421" si="346">SUM(H422:H423)</f>
        <v>0</v>
      </c>
      <c r="I421" s="56">
        <f t="shared" si="346"/>
        <v>0</v>
      </c>
      <c r="J421" s="56">
        <f t="shared" si="346"/>
        <v>0</v>
      </c>
      <c r="K421" s="56">
        <f t="shared" si="346"/>
        <v>0</v>
      </c>
      <c r="L421" s="56">
        <f t="shared" si="346"/>
        <v>0</v>
      </c>
      <c r="M421" s="56">
        <f t="shared" si="346"/>
        <v>800000</v>
      </c>
      <c r="N421" s="56">
        <f t="shared" si="346"/>
        <v>0</v>
      </c>
      <c r="O421" s="57">
        <f t="shared" ref="O421" si="347">SUM(O422:O423)</f>
        <v>0</v>
      </c>
      <c r="P421" s="65" t="s">
        <v>382</v>
      </c>
      <c r="Q421" s="65" t="s">
        <v>383</v>
      </c>
      <c r="R421" s="65" t="s">
        <v>48</v>
      </c>
      <c r="S421" s="65" t="s">
        <v>48</v>
      </c>
      <c r="T421" s="65" t="s">
        <v>48</v>
      </c>
      <c r="U421" s="65" t="s">
        <v>48</v>
      </c>
      <c r="V421" s="65" t="s">
        <v>48</v>
      </c>
      <c r="W421" s="65" t="s">
        <v>48</v>
      </c>
      <c r="X421" s="65">
        <v>1</v>
      </c>
      <c r="Y421" s="65" t="s">
        <v>48</v>
      </c>
      <c r="Z421" s="65" t="s">
        <v>48</v>
      </c>
    </row>
    <row r="422" spans="1:26" s="17" customFormat="1" ht="37.15" hidden="1" customHeight="1">
      <c r="A422" s="68"/>
      <c r="B422" s="71"/>
      <c r="C422" s="68"/>
      <c r="D422" s="68"/>
      <c r="E422" s="71"/>
      <c r="F422" s="47" t="s">
        <v>60</v>
      </c>
      <c r="G422" s="56">
        <f t="shared" si="299"/>
        <v>800000</v>
      </c>
      <c r="H422" s="56">
        <v>0</v>
      </c>
      <c r="I422" s="56">
        <v>0</v>
      </c>
      <c r="J422" s="56">
        <v>0</v>
      </c>
      <c r="K422" s="56">
        <v>0</v>
      </c>
      <c r="L422" s="56">
        <v>0</v>
      </c>
      <c r="M422" s="56">
        <v>800000</v>
      </c>
      <c r="N422" s="56">
        <v>0</v>
      </c>
      <c r="O422" s="57">
        <v>0</v>
      </c>
      <c r="P422" s="68"/>
      <c r="Q422" s="68"/>
      <c r="R422" s="68"/>
      <c r="S422" s="68"/>
      <c r="T422" s="68"/>
      <c r="U422" s="68"/>
      <c r="V422" s="68"/>
      <c r="W422" s="68"/>
      <c r="X422" s="68"/>
      <c r="Y422" s="68"/>
      <c r="Z422" s="68"/>
    </row>
    <row r="423" spans="1:26" s="17" customFormat="1" ht="37.15" hidden="1" customHeight="1">
      <c r="A423" s="69"/>
      <c r="B423" s="72"/>
      <c r="C423" s="69"/>
      <c r="D423" s="69"/>
      <c r="E423" s="72"/>
      <c r="F423" s="47" t="s">
        <v>61</v>
      </c>
      <c r="G423" s="56">
        <f t="shared" si="299"/>
        <v>0</v>
      </c>
      <c r="H423" s="56">
        <v>0</v>
      </c>
      <c r="I423" s="56">
        <v>0</v>
      </c>
      <c r="J423" s="56">
        <v>0</v>
      </c>
      <c r="K423" s="56">
        <v>0</v>
      </c>
      <c r="L423" s="56">
        <v>0</v>
      </c>
      <c r="M423" s="56">
        <v>0</v>
      </c>
      <c r="N423" s="56">
        <v>0</v>
      </c>
      <c r="O423" s="57">
        <v>0</v>
      </c>
      <c r="P423" s="69"/>
      <c r="Q423" s="69"/>
      <c r="R423" s="69"/>
      <c r="S423" s="69"/>
      <c r="T423" s="69"/>
      <c r="U423" s="69"/>
      <c r="V423" s="69"/>
      <c r="W423" s="69"/>
      <c r="X423" s="69"/>
      <c r="Y423" s="69"/>
      <c r="Z423" s="69"/>
    </row>
    <row r="424" spans="1:26" s="17" customFormat="1" ht="37.15" hidden="1" customHeight="1">
      <c r="A424" s="61"/>
      <c r="B424" s="70" t="s">
        <v>372</v>
      </c>
      <c r="C424" s="65">
        <v>2025</v>
      </c>
      <c r="D424" s="65">
        <v>2026</v>
      </c>
      <c r="E424" s="70" t="s">
        <v>371</v>
      </c>
      <c r="F424" s="47" t="s">
        <v>49</v>
      </c>
      <c r="G424" s="56">
        <f t="shared" si="299"/>
        <v>911510.8600000001</v>
      </c>
      <c r="H424" s="56">
        <f t="shared" ref="H424:L424" si="348">SUM(H425:H426)</f>
        <v>0</v>
      </c>
      <c r="I424" s="56">
        <f t="shared" si="348"/>
        <v>0</v>
      </c>
      <c r="J424" s="56">
        <f t="shared" si="348"/>
        <v>0</v>
      </c>
      <c r="K424" s="56">
        <f t="shared" si="348"/>
        <v>0</v>
      </c>
      <c r="L424" s="56">
        <f t="shared" si="348"/>
        <v>821537.04</v>
      </c>
      <c r="M424" s="56">
        <f t="shared" ref="M424:N424" si="349">SUM(M425:M426)</f>
        <v>79243.259999999995</v>
      </c>
      <c r="N424" s="56">
        <f t="shared" si="349"/>
        <v>10730.56</v>
      </c>
      <c r="O424" s="57">
        <f t="shared" ref="O424" si="350">SUM(O425:O426)</f>
        <v>0</v>
      </c>
      <c r="P424" s="65" t="s">
        <v>48</v>
      </c>
      <c r="Q424" s="65" t="s">
        <v>48</v>
      </c>
      <c r="R424" s="65" t="s">
        <v>48</v>
      </c>
      <c r="S424" s="65" t="s">
        <v>48</v>
      </c>
      <c r="T424" s="65" t="s">
        <v>48</v>
      </c>
      <c r="U424" s="65" t="s">
        <v>48</v>
      </c>
      <c r="V424" s="65" t="s">
        <v>48</v>
      </c>
      <c r="W424" s="65" t="s">
        <v>48</v>
      </c>
      <c r="X424" s="65" t="s">
        <v>48</v>
      </c>
      <c r="Y424" s="65" t="s">
        <v>48</v>
      </c>
      <c r="Z424" s="65" t="s">
        <v>48</v>
      </c>
    </row>
    <row r="425" spans="1:26" s="17" customFormat="1" ht="37.15" hidden="1" customHeight="1">
      <c r="A425" s="61" t="s">
        <v>373</v>
      </c>
      <c r="B425" s="174"/>
      <c r="C425" s="66"/>
      <c r="D425" s="66"/>
      <c r="E425" s="174"/>
      <c r="F425" s="47" t="s">
        <v>60</v>
      </c>
      <c r="G425" s="56">
        <f t="shared" si="299"/>
        <v>911510.8600000001</v>
      </c>
      <c r="H425" s="56">
        <v>0</v>
      </c>
      <c r="I425" s="56">
        <v>0</v>
      </c>
      <c r="J425" s="56">
        <v>0</v>
      </c>
      <c r="K425" s="56">
        <v>0</v>
      </c>
      <c r="L425" s="56">
        <v>821537.04</v>
      </c>
      <c r="M425" s="56">
        <v>79243.259999999995</v>
      </c>
      <c r="N425" s="56">
        <v>10730.56</v>
      </c>
      <c r="O425" s="57">
        <v>0</v>
      </c>
      <c r="P425" s="66"/>
      <c r="Q425" s="66"/>
      <c r="R425" s="66"/>
      <c r="S425" s="66"/>
      <c r="T425" s="66"/>
      <c r="U425" s="66"/>
      <c r="V425" s="66"/>
      <c r="W425" s="66"/>
      <c r="X425" s="66"/>
      <c r="Y425" s="66"/>
      <c r="Z425" s="66"/>
    </row>
    <row r="426" spans="1:26" s="17" customFormat="1" ht="37.15" hidden="1" customHeight="1">
      <c r="A426" s="61"/>
      <c r="B426" s="175"/>
      <c r="C426" s="67"/>
      <c r="D426" s="67"/>
      <c r="E426" s="175"/>
      <c r="F426" s="47" t="s">
        <v>61</v>
      </c>
      <c r="G426" s="56">
        <f t="shared" si="299"/>
        <v>0</v>
      </c>
      <c r="H426" s="56">
        <v>0</v>
      </c>
      <c r="I426" s="56">
        <v>0</v>
      </c>
      <c r="J426" s="56">
        <v>0</v>
      </c>
      <c r="K426" s="56">
        <v>0</v>
      </c>
      <c r="L426" s="56">
        <v>0</v>
      </c>
      <c r="M426" s="56">
        <v>0</v>
      </c>
      <c r="N426" s="56">
        <v>0</v>
      </c>
      <c r="O426" s="57">
        <v>0</v>
      </c>
      <c r="P426" s="67"/>
      <c r="Q426" s="67"/>
      <c r="R426" s="67"/>
      <c r="S426" s="67"/>
      <c r="T426" s="67"/>
      <c r="U426" s="67"/>
      <c r="V426" s="67"/>
      <c r="W426" s="67"/>
      <c r="X426" s="67"/>
      <c r="Y426" s="67"/>
      <c r="Z426" s="67"/>
    </row>
    <row r="427" spans="1:26" s="17" customFormat="1" ht="25.9" hidden="1" customHeight="1">
      <c r="A427" s="65">
        <v>85</v>
      </c>
      <c r="B427" s="70" t="s">
        <v>75</v>
      </c>
      <c r="C427" s="65" t="s">
        <v>48</v>
      </c>
      <c r="D427" s="65" t="s">
        <v>48</v>
      </c>
      <c r="E427" s="70" t="s">
        <v>48</v>
      </c>
      <c r="F427" s="47" t="s">
        <v>49</v>
      </c>
      <c r="G427" s="56">
        <f t="shared" si="299"/>
        <v>626362912.74000013</v>
      </c>
      <c r="H427" s="56">
        <f>SUM(H232+H208+H205+H193+H184+H340+H394)</f>
        <v>106894339.26999998</v>
      </c>
      <c r="I427" s="56">
        <f t="shared" ref="I427:O427" si="351">SUM(I232+I208+I205+I193+I184+I340+I394)</f>
        <v>58288320.719999999</v>
      </c>
      <c r="J427" s="56">
        <f t="shared" si="351"/>
        <v>151019461.75</v>
      </c>
      <c r="K427" s="56">
        <f t="shared" si="351"/>
        <v>80865854.230000004</v>
      </c>
      <c r="L427" s="56">
        <f>SUM(L232+L208+L205+L193+L184+L340+L394)</f>
        <v>191442015.43000001</v>
      </c>
      <c r="M427" s="56">
        <f t="shared" si="351"/>
        <v>17011901.850000001</v>
      </c>
      <c r="N427" s="56">
        <f t="shared" si="351"/>
        <v>16031419.49</v>
      </c>
      <c r="O427" s="56">
        <f t="shared" si="351"/>
        <v>4809600</v>
      </c>
      <c r="P427" s="65" t="s">
        <v>48</v>
      </c>
      <c r="Q427" s="65" t="s">
        <v>48</v>
      </c>
      <c r="R427" s="65" t="s">
        <v>48</v>
      </c>
      <c r="S427" s="65" t="s">
        <v>48</v>
      </c>
      <c r="T427" s="65" t="s">
        <v>48</v>
      </c>
      <c r="U427" s="65" t="s">
        <v>48</v>
      </c>
      <c r="V427" s="65" t="s">
        <v>48</v>
      </c>
      <c r="W427" s="65" t="s">
        <v>48</v>
      </c>
      <c r="X427" s="65" t="s">
        <v>48</v>
      </c>
      <c r="Y427" s="65" t="s">
        <v>48</v>
      </c>
      <c r="Z427" s="65" t="s">
        <v>48</v>
      </c>
    </row>
    <row r="428" spans="1:26" s="17" customFormat="1" ht="56.25" hidden="1">
      <c r="A428" s="68"/>
      <c r="B428" s="71"/>
      <c r="C428" s="68"/>
      <c r="D428" s="68"/>
      <c r="E428" s="71"/>
      <c r="F428" s="47" t="s">
        <v>60</v>
      </c>
      <c r="G428" s="56">
        <f t="shared" si="299"/>
        <v>108626933.95999999</v>
      </c>
      <c r="H428" s="56">
        <f>SUM(H233+H209+H206+H194+H185+H341+H395)</f>
        <v>6143107.3399999999</v>
      </c>
      <c r="I428" s="56">
        <f t="shared" ref="I428:N428" si="352">SUM(I233+I209+I206+I194+I185+I341+I395)</f>
        <v>5980935.8300000001</v>
      </c>
      <c r="J428" s="56">
        <f t="shared" si="352"/>
        <v>8175700.0300000003</v>
      </c>
      <c r="K428" s="56">
        <f t="shared" si="352"/>
        <v>9820203.3300000001</v>
      </c>
      <c r="L428" s="56">
        <f>SUM(L233+L209+L206+L194+L185+L341+L395)</f>
        <v>40654066.089999989</v>
      </c>
      <c r="M428" s="56">
        <f t="shared" si="352"/>
        <v>17011901.850000001</v>
      </c>
      <c r="N428" s="56">
        <f t="shared" si="352"/>
        <v>16031419.49</v>
      </c>
      <c r="O428" s="56">
        <f t="shared" ref="O428" si="353">SUM(O233+O209+O206+O194+O185+O341+O395)</f>
        <v>4809600</v>
      </c>
      <c r="P428" s="68"/>
      <c r="Q428" s="68"/>
      <c r="R428" s="68"/>
      <c r="S428" s="68"/>
      <c r="T428" s="68"/>
      <c r="U428" s="68"/>
      <c r="V428" s="68"/>
      <c r="W428" s="68"/>
      <c r="X428" s="68"/>
      <c r="Y428" s="68"/>
      <c r="Z428" s="68"/>
    </row>
    <row r="429" spans="1:26" s="17" customFormat="1" ht="36" hidden="1" customHeight="1">
      <c r="A429" s="69"/>
      <c r="B429" s="72"/>
      <c r="C429" s="69"/>
      <c r="D429" s="69"/>
      <c r="E429" s="72"/>
      <c r="F429" s="47" t="s">
        <v>61</v>
      </c>
      <c r="G429" s="56">
        <f t="shared" si="299"/>
        <v>517735978.77999997</v>
      </c>
      <c r="H429" s="56">
        <f>SUM(H234+H210+H207+H195+H186+H342+H396)</f>
        <v>100751231.92999999</v>
      </c>
      <c r="I429" s="56">
        <f t="shared" ref="I429:N429" si="354">SUM(I234+I210+I207+I195+I186+I342+I396)</f>
        <v>52307384.890000001</v>
      </c>
      <c r="J429" s="56">
        <f t="shared" si="354"/>
        <v>142843761.72</v>
      </c>
      <c r="K429" s="56">
        <f t="shared" si="354"/>
        <v>71045650.900000006</v>
      </c>
      <c r="L429" s="56">
        <f t="shared" si="354"/>
        <v>150787949.34</v>
      </c>
      <c r="M429" s="56">
        <f t="shared" si="354"/>
        <v>0</v>
      </c>
      <c r="N429" s="56">
        <f t="shared" si="354"/>
        <v>0</v>
      </c>
      <c r="O429" s="56">
        <f t="shared" ref="O429" si="355">SUM(O234+O210+O207+O195+O186+O342+O396)</f>
        <v>0</v>
      </c>
      <c r="P429" s="69"/>
      <c r="Q429" s="69"/>
      <c r="R429" s="69"/>
      <c r="S429" s="69"/>
      <c r="T429" s="69"/>
      <c r="U429" s="69"/>
      <c r="V429" s="69"/>
      <c r="W429" s="69"/>
      <c r="X429" s="69"/>
      <c r="Y429" s="69"/>
      <c r="Z429" s="69"/>
    </row>
    <row r="430" spans="1:26" s="18" customFormat="1" ht="46.9" hidden="1" customHeight="1">
      <c r="A430" s="25">
        <v>86</v>
      </c>
      <c r="B430" s="176" t="s">
        <v>141</v>
      </c>
      <c r="C430" s="177"/>
      <c r="D430" s="177"/>
      <c r="E430" s="178"/>
      <c r="F430" s="25" t="s">
        <v>48</v>
      </c>
      <c r="G430" s="25" t="s">
        <v>48</v>
      </c>
      <c r="H430" s="25" t="s">
        <v>48</v>
      </c>
      <c r="I430" s="25" t="s">
        <v>48</v>
      </c>
      <c r="J430" s="25" t="s">
        <v>48</v>
      </c>
      <c r="K430" s="25" t="s">
        <v>48</v>
      </c>
      <c r="L430" s="25" t="s">
        <v>48</v>
      </c>
      <c r="M430" s="25" t="s">
        <v>48</v>
      </c>
      <c r="N430" s="25" t="s">
        <v>48</v>
      </c>
      <c r="O430" s="25" t="s">
        <v>48</v>
      </c>
      <c r="P430" s="25" t="s">
        <v>48</v>
      </c>
      <c r="Q430" s="25" t="s">
        <v>48</v>
      </c>
      <c r="R430" s="25" t="s">
        <v>48</v>
      </c>
      <c r="S430" s="25" t="s">
        <v>48</v>
      </c>
      <c r="T430" s="25" t="s">
        <v>48</v>
      </c>
      <c r="U430" s="25" t="s">
        <v>48</v>
      </c>
      <c r="V430" s="25" t="s">
        <v>48</v>
      </c>
      <c r="W430" s="25" t="s">
        <v>48</v>
      </c>
      <c r="X430" s="25" t="s">
        <v>48</v>
      </c>
      <c r="Y430" s="25" t="s">
        <v>48</v>
      </c>
      <c r="Z430" s="25" t="s">
        <v>48</v>
      </c>
    </row>
    <row r="431" spans="1:26" s="18" customFormat="1" ht="49.15" hidden="1" customHeight="1">
      <c r="A431" s="62">
        <v>87</v>
      </c>
      <c r="B431" s="27" t="s">
        <v>142</v>
      </c>
      <c r="C431" s="28">
        <v>2020</v>
      </c>
      <c r="D431" s="28">
        <v>2027</v>
      </c>
      <c r="E431" s="25" t="s">
        <v>82</v>
      </c>
      <c r="F431" s="25" t="s">
        <v>48</v>
      </c>
      <c r="G431" s="25" t="s">
        <v>48</v>
      </c>
      <c r="H431" s="25" t="s">
        <v>48</v>
      </c>
      <c r="I431" s="25" t="s">
        <v>48</v>
      </c>
      <c r="J431" s="25" t="s">
        <v>48</v>
      </c>
      <c r="K431" s="25" t="s">
        <v>48</v>
      </c>
      <c r="L431" s="25" t="s">
        <v>48</v>
      </c>
      <c r="M431" s="25" t="s">
        <v>48</v>
      </c>
      <c r="N431" s="25" t="s">
        <v>48</v>
      </c>
      <c r="O431" s="25" t="s">
        <v>48</v>
      </c>
      <c r="P431" s="25" t="s">
        <v>48</v>
      </c>
      <c r="Q431" s="25" t="s">
        <v>48</v>
      </c>
      <c r="R431" s="25" t="s">
        <v>48</v>
      </c>
      <c r="S431" s="25" t="s">
        <v>48</v>
      </c>
      <c r="T431" s="25" t="s">
        <v>48</v>
      </c>
      <c r="U431" s="25" t="s">
        <v>48</v>
      </c>
      <c r="V431" s="25" t="s">
        <v>48</v>
      </c>
      <c r="W431" s="25" t="s">
        <v>48</v>
      </c>
      <c r="X431" s="25" t="s">
        <v>48</v>
      </c>
      <c r="Y431" s="25" t="s">
        <v>48</v>
      </c>
      <c r="Z431" s="25" t="s">
        <v>48</v>
      </c>
    </row>
    <row r="432" spans="1:26" s="18" customFormat="1" ht="21.6" hidden="1" customHeight="1">
      <c r="A432" s="165">
        <v>88</v>
      </c>
      <c r="B432" s="80" t="s">
        <v>146</v>
      </c>
      <c r="C432" s="165">
        <v>2020</v>
      </c>
      <c r="D432" s="165">
        <v>2027</v>
      </c>
      <c r="E432" s="171" t="s">
        <v>82</v>
      </c>
      <c r="F432" s="30" t="s">
        <v>49</v>
      </c>
      <c r="G432" s="7">
        <f>SUM(H432:O432)</f>
        <v>68466849.960000008</v>
      </c>
      <c r="H432" s="7">
        <f>H433+H434</f>
        <v>21886579.960000001</v>
      </c>
      <c r="I432" s="7">
        <f t="shared" ref="I432:N432" si="356">I433+I434</f>
        <v>0</v>
      </c>
      <c r="J432" s="7">
        <f t="shared" si="356"/>
        <v>0</v>
      </c>
      <c r="K432" s="7">
        <f t="shared" si="356"/>
        <v>590270</v>
      </c>
      <c r="L432" s="7">
        <f t="shared" si="356"/>
        <v>490000</v>
      </c>
      <c r="M432" s="7">
        <f t="shared" si="356"/>
        <v>28000000</v>
      </c>
      <c r="N432" s="7">
        <f t="shared" si="356"/>
        <v>17500000</v>
      </c>
      <c r="O432" s="53">
        <f t="shared" ref="O432" si="357">O433+O434</f>
        <v>0</v>
      </c>
      <c r="P432" s="168" t="s">
        <v>77</v>
      </c>
      <c r="Q432" s="123" t="s">
        <v>57</v>
      </c>
      <c r="R432" s="123">
        <f>SUM(S432:Z434)</f>
        <v>11.7</v>
      </c>
      <c r="S432" s="123">
        <v>3.2</v>
      </c>
      <c r="T432" s="123">
        <v>0</v>
      </c>
      <c r="U432" s="123">
        <v>0</v>
      </c>
      <c r="V432" s="123">
        <v>0</v>
      </c>
      <c r="W432" s="123">
        <v>0</v>
      </c>
      <c r="X432" s="123">
        <v>4</v>
      </c>
      <c r="Y432" s="123">
        <v>2.5</v>
      </c>
      <c r="Z432" s="123">
        <v>2</v>
      </c>
    </row>
    <row r="433" spans="1:26" s="18" customFormat="1" ht="56.25" hidden="1">
      <c r="A433" s="166"/>
      <c r="B433" s="81"/>
      <c r="C433" s="166"/>
      <c r="D433" s="166"/>
      <c r="E433" s="172"/>
      <c r="F433" s="30" t="s">
        <v>60</v>
      </c>
      <c r="G433" s="7">
        <f t="shared" ref="G433:G452" si="358">SUM(H433:O433)</f>
        <v>3961849.96</v>
      </c>
      <c r="H433" s="7">
        <v>606579.96</v>
      </c>
      <c r="I433" s="7">
        <v>0</v>
      </c>
      <c r="J433" s="7">
        <v>0</v>
      </c>
      <c r="K433" s="7">
        <v>590270</v>
      </c>
      <c r="L433" s="7">
        <v>490000</v>
      </c>
      <c r="M433" s="7">
        <v>1400000</v>
      </c>
      <c r="N433" s="7">
        <v>875000</v>
      </c>
      <c r="O433" s="53">
        <v>0</v>
      </c>
      <c r="P433" s="169"/>
      <c r="Q433" s="124"/>
      <c r="R433" s="124"/>
      <c r="S433" s="124"/>
      <c r="T433" s="124"/>
      <c r="U433" s="124"/>
      <c r="V433" s="124"/>
      <c r="W433" s="124"/>
      <c r="X433" s="124"/>
      <c r="Y433" s="124"/>
      <c r="Z433" s="124"/>
    </row>
    <row r="434" spans="1:26" s="18" customFormat="1" ht="32.450000000000003" hidden="1" customHeight="1">
      <c r="A434" s="167"/>
      <c r="B434" s="82"/>
      <c r="C434" s="167"/>
      <c r="D434" s="167"/>
      <c r="E434" s="173"/>
      <c r="F434" s="27" t="s">
        <v>61</v>
      </c>
      <c r="G434" s="7">
        <f t="shared" si="358"/>
        <v>64505000</v>
      </c>
      <c r="H434" s="7">
        <v>21280000</v>
      </c>
      <c r="I434" s="7">
        <v>0</v>
      </c>
      <c r="J434" s="7">
        <v>0</v>
      </c>
      <c r="K434" s="7">
        <v>0</v>
      </c>
      <c r="L434" s="7">
        <v>0</v>
      </c>
      <c r="M434" s="7">
        <v>26600000</v>
      </c>
      <c r="N434" s="7">
        <v>16625000</v>
      </c>
      <c r="O434" s="53">
        <v>0</v>
      </c>
      <c r="P434" s="170"/>
      <c r="Q434" s="125"/>
      <c r="R434" s="125"/>
      <c r="S434" s="125"/>
      <c r="T434" s="125"/>
      <c r="U434" s="125"/>
      <c r="V434" s="125"/>
      <c r="W434" s="125"/>
      <c r="X434" s="125"/>
      <c r="Y434" s="125"/>
      <c r="Z434" s="125"/>
    </row>
    <row r="435" spans="1:26" s="18" customFormat="1" ht="19.149999999999999" hidden="1" customHeight="1">
      <c r="A435" s="165">
        <v>89</v>
      </c>
      <c r="B435" s="80" t="s">
        <v>147</v>
      </c>
      <c r="C435" s="165">
        <v>2020</v>
      </c>
      <c r="D435" s="165">
        <v>2027</v>
      </c>
      <c r="E435" s="171" t="s">
        <v>82</v>
      </c>
      <c r="F435" s="30" t="s">
        <v>49</v>
      </c>
      <c r="G435" s="7">
        <f t="shared" si="358"/>
        <v>26542985.700000003</v>
      </c>
      <c r="H435" s="7">
        <f>SUM(H436:H437)</f>
        <v>5838889.6399999997</v>
      </c>
      <c r="I435" s="7">
        <f t="shared" ref="I435:N435" si="359">SUM(I436:I437)</f>
        <v>855096</v>
      </c>
      <c r="J435" s="7">
        <f t="shared" si="359"/>
        <v>299342</v>
      </c>
      <c r="K435" s="7">
        <f t="shared" si="359"/>
        <v>6200945.6900000004</v>
      </c>
      <c r="L435" s="7">
        <f t="shared" si="359"/>
        <v>8790674.0299999993</v>
      </c>
      <c r="M435" s="7">
        <f t="shared" si="359"/>
        <v>2279019.17</v>
      </c>
      <c r="N435" s="7">
        <f t="shared" si="359"/>
        <v>2279019.17</v>
      </c>
      <c r="O435" s="53">
        <f t="shared" ref="O435" si="360">SUM(O436:O437)</f>
        <v>0</v>
      </c>
      <c r="P435" s="123" t="s">
        <v>48</v>
      </c>
      <c r="Q435" s="123" t="s">
        <v>48</v>
      </c>
      <c r="R435" s="123" t="s">
        <v>48</v>
      </c>
      <c r="S435" s="123" t="s">
        <v>48</v>
      </c>
      <c r="T435" s="123" t="s">
        <v>48</v>
      </c>
      <c r="U435" s="123" t="s">
        <v>48</v>
      </c>
      <c r="V435" s="123" t="s">
        <v>48</v>
      </c>
      <c r="W435" s="123" t="s">
        <v>48</v>
      </c>
      <c r="X435" s="123" t="s">
        <v>48</v>
      </c>
      <c r="Y435" s="123" t="s">
        <v>48</v>
      </c>
      <c r="Z435" s="123" t="s">
        <v>48</v>
      </c>
    </row>
    <row r="436" spans="1:26" s="18" customFormat="1" ht="56.25" hidden="1">
      <c r="A436" s="166"/>
      <c r="B436" s="81"/>
      <c r="C436" s="166"/>
      <c r="D436" s="166"/>
      <c r="E436" s="172"/>
      <c r="F436" s="30" t="s">
        <v>60</v>
      </c>
      <c r="G436" s="7">
        <f t="shared" si="358"/>
        <v>26373333.700000003</v>
      </c>
      <c r="H436" s="7">
        <v>5669237.6399999997</v>
      </c>
      <c r="I436" s="7">
        <v>855096</v>
      </c>
      <c r="J436" s="7">
        <v>299342</v>
      </c>
      <c r="K436" s="7">
        <v>6200945.6900000004</v>
      </c>
      <c r="L436" s="7">
        <v>8790674.0299999993</v>
      </c>
      <c r="M436" s="7">
        <v>2279019.17</v>
      </c>
      <c r="N436" s="7">
        <v>2279019.17</v>
      </c>
      <c r="O436" s="53">
        <v>0</v>
      </c>
      <c r="P436" s="124"/>
      <c r="Q436" s="124"/>
      <c r="R436" s="124"/>
      <c r="S436" s="124"/>
      <c r="T436" s="124"/>
      <c r="U436" s="124"/>
      <c r="V436" s="124"/>
      <c r="W436" s="124"/>
      <c r="X436" s="124"/>
      <c r="Y436" s="124"/>
      <c r="Z436" s="124"/>
    </row>
    <row r="437" spans="1:26" s="18" customFormat="1" ht="33.75" hidden="1">
      <c r="A437" s="167"/>
      <c r="B437" s="82"/>
      <c r="C437" s="167"/>
      <c r="D437" s="167"/>
      <c r="E437" s="173"/>
      <c r="F437" s="27" t="s">
        <v>61</v>
      </c>
      <c r="G437" s="7">
        <f t="shared" si="358"/>
        <v>169652</v>
      </c>
      <c r="H437" s="7">
        <v>169652</v>
      </c>
      <c r="I437" s="7">
        <v>0</v>
      </c>
      <c r="J437" s="7">
        <v>0</v>
      </c>
      <c r="K437" s="7">
        <v>0</v>
      </c>
      <c r="L437" s="7">
        <v>0</v>
      </c>
      <c r="M437" s="7">
        <v>0</v>
      </c>
      <c r="N437" s="7">
        <v>0</v>
      </c>
      <c r="O437" s="53">
        <v>0</v>
      </c>
      <c r="P437" s="125"/>
      <c r="Q437" s="125"/>
      <c r="R437" s="125"/>
      <c r="S437" s="125"/>
      <c r="T437" s="125"/>
      <c r="U437" s="125"/>
      <c r="V437" s="125"/>
      <c r="W437" s="125"/>
      <c r="X437" s="125"/>
      <c r="Y437" s="125"/>
      <c r="Z437" s="125"/>
    </row>
    <row r="438" spans="1:26" s="18" customFormat="1" ht="24" hidden="1" customHeight="1">
      <c r="A438" s="165">
        <v>90</v>
      </c>
      <c r="B438" s="80" t="s">
        <v>148</v>
      </c>
      <c r="C438" s="165">
        <v>2020</v>
      </c>
      <c r="D438" s="165">
        <v>2027</v>
      </c>
      <c r="E438" s="171" t="s">
        <v>30</v>
      </c>
      <c r="F438" s="30" t="s">
        <v>49</v>
      </c>
      <c r="G438" s="7">
        <f t="shared" si="358"/>
        <v>15103111.539999999</v>
      </c>
      <c r="H438" s="7">
        <f>SUM(H439:H440)</f>
        <v>1000000</v>
      </c>
      <c r="I438" s="7">
        <f t="shared" ref="I438:N438" si="361">SUM(I439:I440)</f>
        <v>960000</v>
      </c>
      <c r="J438" s="7">
        <f t="shared" si="361"/>
        <v>1310219.56</v>
      </c>
      <c r="K438" s="7">
        <f t="shared" si="361"/>
        <v>1920000</v>
      </c>
      <c r="L438" s="7">
        <f t="shared" si="361"/>
        <v>3043154.05</v>
      </c>
      <c r="M438" s="7">
        <f t="shared" si="361"/>
        <v>5889737.9299999997</v>
      </c>
      <c r="N438" s="7">
        <f t="shared" si="361"/>
        <v>980000</v>
      </c>
      <c r="O438" s="53">
        <f t="shared" ref="O438" si="362">SUM(O439:O440)</f>
        <v>0</v>
      </c>
      <c r="P438" s="123" t="s">
        <v>48</v>
      </c>
      <c r="Q438" s="123" t="s">
        <v>48</v>
      </c>
      <c r="R438" s="123" t="s">
        <v>48</v>
      </c>
      <c r="S438" s="123" t="s">
        <v>48</v>
      </c>
      <c r="T438" s="123" t="s">
        <v>48</v>
      </c>
      <c r="U438" s="123" t="s">
        <v>48</v>
      </c>
      <c r="V438" s="123" t="s">
        <v>48</v>
      </c>
      <c r="W438" s="123" t="s">
        <v>48</v>
      </c>
      <c r="X438" s="123" t="s">
        <v>48</v>
      </c>
      <c r="Y438" s="123" t="s">
        <v>48</v>
      </c>
      <c r="Z438" s="123" t="s">
        <v>48</v>
      </c>
    </row>
    <row r="439" spans="1:26" s="18" customFormat="1" ht="56.25" hidden="1">
      <c r="A439" s="166"/>
      <c r="B439" s="81"/>
      <c r="C439" s="166"/>
      <c r="D439" s="166"/>
      <c r="E439" s="172"/>
      <c r="F439" s="30" t="s">
        <v>60</v>
      </c>
      <c r="G439" s="7">
        <f t="shared" si="358"/>
        <v>15103111.539999999</v>
      </c>
      <c r="H439" s="7">
        <v>1000000</v>
      </c>
      <c r="I439" s="7">
        <v>960000</v>
      </c>
      <c r="J439" s="7">
        <v>1310219.56</v>
      </c>
      <c r="K439" s="7">
        <v>1920000</v>
      </c>
      <c r="L439" s="7">
        <v>3043154.05</v>
      </c>
      <c r="M439" s="7">
        <v>5889737.9299999997</v>
      </c>
      <c r="N439" s="7">
        <v>980000</v>
      </c>
      <c r="O439" s="53">
        <v>0</v>
      </c>
      <c r="P439" s="124"/>
      <c r="Q439" s="124"/>
      <c r="R439" s="124"/>
      <c r="S439" s="124"/>
      <c r="T439" s="124"/>
      <c r="U439" s="124"/>
      <c r="V439" s="124"/>
      <c r="W439" s="124"/>
      <c r="X439" s="124"/>
      <c r="Y439" s="124"/>
      <c r="Z439" s="124"/>
    </row>
    <row r="440" spans="1:26" s="18" customFormat="1" ht="33.75" hidden="1">
      <c r="A440" s="167"/>
      <c r="B440" s="82"/>
      <c r="C440" s="167"/>
      <c r="D440" s="167"/>
      <c r="E440" s="173"/>
      <c r="F440" s="27" t="s">
        <v>61</v>
      </c>
      <c r="G440" s="7">
        <f t="shared" si="358"/>
        <v>0</v>
      </c>
      <c r="H440" s="7">
        <v>0</v>
      </c>
      <c r="I440" s="7">
        <v>0</v>
      </c>
      <c r="J440" s="7">
        <v>0</v>
      </c>
      <c r="K440" s="7">
        <v>0</v>
      </c>
      <c r="L440" s="7">
        <v>0</v>
      </c>
      <c r="M440" s="7">
        <v>0</v>
      </c>
      <c r="N440" s="7">
        <v>0</v>
      </c>
      <c r="O440" s="53">
        <v>0</v>
      </c>
      <c r="P440" s="125"/>
      <c r="Q440" s="125"/>
      <c r="R440" s="125"/>
      <c r="S440" s="125"/>
      <c r="T440" s="125"/>
      <c r="U440" s="125"/>
      <c r="V440" s="125"/>
      <c r="W440" s="125"/>
      <c r="X440" s="125"/>
      <c r="Y440" s="125"/>
      <c r="Z440" s="125"/>
    </row>
    <row r="441" spans="1:26" s="18" customFormat="1" ht="41.25" hidden="1" customHeight="1">
      <c r="A441" s="88">
        <v>91</v>
      </c>
      <c r="B441" s="70" t="s">
        <v>375</v>
      </c>
      <c r="C441" s="88">
        <v>2020</v>
      </c>
      <c r="D441" s="165">
        <v>2027</v>
      </c>
      <c r="E441" s="65" t="s">
        <v>82</v>
      </c>
      <c r="F441" s="47" t="s">
        <v>49</v>
      </c>
      <c r="G441" s="56">
        <f t="shared" si="358"/>
        <v>144661525.59999999</v>
      </c>
      <c r="H441" s="56">
        <f>H442+H443</f>
        <v>11753189.810000001</v>
      </c>
      <c r="I441" s="56">
        <f t="shared" ref="I441:N441" si="363">I442+I443</f>
        <v>18362433.289999999</v>
      </c>
      <c r="J441" s="56">
        <f>J442+J443</f>
        <v>18147229.719999999</v>
      </c>
      <c r="K441" s="56">
        <f t="shared" si="363"/>
        <v>16880333.739999998</v>
      </c>
      <c r="L441" s="56">
        <f t="shared" si="363"/>
        <v>22847303.100000001</v>
      </c>
      <c r="M441" s="56">
        <f t="shared" si="363"/>
        <v>34876462.57</v>
      </c>
      <c r="N441" s="56">
        <f t="shared" si="363"/>
        <v>15794573.369999999</v>
      </c>
      <c r="O441" s="57">
        <f t="shared" ref="O441" si="364">O442+O443</f>
        <v>6000000</v>
      </c>
      <c r="P441" s="123" t="s">
        <v>143</v>
      </c>
      <c r="Q441" s="171" t="s">
        <v>56</v>
      </c>
      <c r="R441" s="171">
        <v>90</v>
      </c>
      <c r="S441" s="171">
        <v>90</v>
      </c>
      <c r="T441" s="171">
        <v>90</v>
      </c>
      <c r="U441" s="171">
        <v>90</v>
      </c>
      <c r="V441" s="171">
        <v>90</v>
      </c>
      <c r="W441" s="171">
        <v>90</v>
      </c>
      <c r="X441" s="171">
        <v>90</v>
      </c>
      <c r="Y441" s="171">
        <v>90</v>
      </c>
      <c r="Z441" s="171">
        <v>90</v>
      </c>
    </row>
    <row r="442" spans="1:26" s="18" customFormat="1" ht="56.25" hidden="1">
      <c r="A442" s="89"/>
      <c r="B442" s="71"/>
      <c r="C442" s="89"/>
      <c r="D442" s="166"/>
      <c r="E442" s="68"/>
      <c r="F442" s="47" t="s">
        <v>60</v>
      </c>
      <c r="G442" s="56">
        <f t="shared" si="358"/>
        <v>45217383.200000003</v>
      </c>
      <c r="H442" s="56">
        <v>951385.81</v>
      </c>
      <c r="I442" s="56">
        <v>4756839.76</v>
      </c>
      <c r="J442" s="56">
        <v>2678126.7400000002</v>
      </c>
      <c r="K442" s="56">
        <v>844016.7</v>
      </c>
      <c r="L442" s="56">
        <v>6921131.6699999999</v>
      </c>
      <c r="M442" s="56">
        <v>17065882.52</v>
      </c>
      <c r="N442" s="56">
        <v>6000000</v>
      </c>
      <c r="O442" s="57">
        <v>6000000</v>
      </c>
      <c r="P442" s="124"/>
      <c r="Q442" s="172"/>
      <c r="R442" s="172"/>
      <c r="S442" s="172"/>
      <c r="T442" s="172"/>
      <c r="U442" s="172"/>
      <c r="V442" s="172"/>
      <c r="W442" s="172"/>
      <c r="X442" s="172"/>
      <c r="Y442" s="172"/>
      <c r="Z442" s="172"/>
    </row>
    <row r="443" spans="1:26" s="18" customFormat="1" ht="75" hidden="1" customHeight="1">
      <c r="A443" s="90"/>
      <c r="B443" s="72"/>
      <c r="C443" s="90"/>
      <c r="D443" s="167"/>
      <c r="E443" s="69"/>
      <c r="F443" s="47" t="s">
        <v>61</v>
      </c>
      <c r="G443" s="56">
        <f t="shared" si="358"/>
        <v>99444142.400000006</v>
      </c>
      <c r="H443" s="56">
        <v>10801804</v>
      </c>
      <c r="I443" s="56">
        <v>13605593.529999999</v>
      </c>
      <c r="J443" s="56">
        <v>15469102.98</v>
      </c>
      <c r="K443" s="56">
        <v>16036317.039999999</v>
      </c>
      <c r="L443" s="56">
        <v>15926171.43</v>
      </c>
      <c r="M443" s="56">
        <v>17810580.050000001</v>
      </c>
      <c r="N443" s="56">
        <v>9794573.3699999992</v>
      </c>
      <c r="O443" s="57">
        <v>0</v>
      </c>
      <c r="P443" s="125"/>
      <c r="Q443" s="173"/>
      <c r="R443" s="173"/>
      <c r="S443" s="173"/>
      <c r="T443" s="173"/>
      <c r="U443" s="173"/>
      <c r="V443" s="173"/>
      <c r="W443" s="173"/>
      <c r="X443" s="173"/>
      <c r="Y443" s="173"/>
      <c r="Z443" s="173"/>
    </row>
    <row r="444" spans="1:26" s="18" customFormat="1" ht="14.45" hidden="1" customHeight="1">
      <c r="A444" s="88">
        <v>92</v>
      </c>
      <c r="B444" s="70" t="s">
        <v>149</v>
      </c>
      <c r="C444" s="88">
        <v>2020</v>
      </c>
      <c r="D444" s="165">
        <v>2027</v>
      </c>
      <c r="E444" s="65" t="s">
        <v>82</v>
      </c>
      <c r="F444" s="47" t="s">
        <v>49</v>
      </c>
      <c r="G444" s="56">
        <f t="shared" si="358"/>
        <v>217190</v>
      </c>
      <c r="H444" s="56">
        <f>H445+H446</f>
        <v>9000</v>
      </c>
      <c r="I444" s="56">
        <f t="shared" ref="I444:N444" si="365">I445+I446</f>
        <v>8000</v>
      </c>
      <c r="J444" s="56">
        <f t="shared" si="365"/>
        <v>17000</v>
      </c>
      <c r="K444" s="56">
        <f t="shared" si="365"/>
        <v>18190</v>
      </c>
      <c r="L444" s="56">
        <f t="shared" si="365"/>
        <v>30000</v>
      </c>
      <c r="M444" s="56">
        <f t="shared" si="365"/>
        <v>45000</v>
      </c>
      <c r="N444" s="56">
        <f t="shared" si="365"/>
        <v>45000</v>
      </c>
      <c r="O444" s="57">
        <f t="shared" ref="O444" si="366">O445+O446</f>
        <v>45000</v>
      </c>
      <c r="P444" s="123" t="s">
        <v>144</v>
      </c>
      <c r="Q444" s="123" t="s">
        <v>145</v>
      </c>
      <c r="R444" s="123">
        <v>700</v>
      </c>
      <c r="S444" s="123">
        <v>100</v>
      </c>
      <c r="T444" s="123">
        <v>100</v>
      </c>
      <c r="U444" s="123">
        <v>100</v>
      </c>
      <c r="V444" s="123">
        <v>100</v>
      </c>
      <c r="W444" s="123">
        <v>100</v>
      </c>
      <c r="X444" s="123">
        <v>100</v>
      </c>
      <c r="Y444" s="123">
        <v>100</v>
      </c>
      <c r="Z444" s="123">
        <v>100</v>
      </c>
    </row>
    <row r="445" spans="1:26" s="18" customFormat="1" ht="56.25" hidden="1">
      <c r="A445" s="89"/>
      <c r="B445" s="71"/>
      <c r="C445" s="89"/>
      <c r="D445" s="166"/>
      <c r="E445" s="68"/>
      <c r="F445" s="47" t="s">
        <v>60</v>
      </c>
      <c r="G445" s="56">
        <f t="shared" si="358"/>
        <v>217190</v>
      </c>
      <c r="H445" s="56">
        <v>9000</v>
      </c>
      <c r="I445" s="56">
        <v>8000</v>
      </c>
      <c r="J445" s="56">
        <v>17000</v>
      </c>
      <c r="K445" s="56">
        <v>18190</v>
      </c>
      <c r="L445" s="56">
        <v>30000</v>
      </c>
      <c r="M445" s="56">
        <v>45000</v>
      </c>
      <c r="N445" s="56">
        <v>45000</v>
      </c>
      <c r="O445" s="57">
        <v>45000</v>
      </c>
      <c r="P445" s="124"/>
      <c r="Q445" s="124"/>
      <c r="R445" s="124"/>
      <c r="S445" s="124"/>
      <c r="T445" s="124"/>
      <c r="U445" s="124"/>
      <c r="V445" s="124"/>
      <c r="W445" s="124"/>
      <c r="X445" s="124"/>
      <c r="Y445" s="124"/>
      <c r="Z445" s="124"/>
    </row>
    <row r="446" spans="1:26" s="18" customFormat="1" ht="33" hidden="1" customHeight="1">
      <c r="A446" s="90"/>
      <c r="B446" s="72"/>
      <c r="C446" s="90"/>
      <c r="D446" s="167"/>
      <c r="E446" s="69"/>
      <c r="F446" s="47" t="s">
        <v>61</v>
      </c>
      <c r="G446" s="56">
        <f t="shared" si="358"/>
        <v>0</v>
      </c>
      <c r="H446" s="56">
        <v>0</v>
      </c>
      <c r="I446" s="56">
        <v>0</v>
      </c>
      <c r="J446" s="56">
        <v>0</v>
      </c>
      <c r="K446" s="56">
        <v>0</v>
      </c>
      <c r="L446" s="56">
        <v>0</v>
      </c>
      <c r="M446" s="56">
        <v>0</v>
      </c>
      <c r="N446" s="56">
        <v>0</v>
      </c>
      <c r="O446" s="57">
        <v>0</v>
      </c>
      <c r="P446" s="125"/>
      <c r="Q446" s="125"/>
      <c r="R446" s="125"/>
      <c r="S446" s="125"/>
      <c r="T446" s="125"/>
      <c r="U446" s="125"/>
      <c r="V446" s="125"/>
      <c r="W446" s="125"/>
      <c r="X446" s="125"/>
      <c r="Y446" s="125"/>
      <c r="Z446" s="125"/>
    </row>
    <row r="447" spans="1:26" s="18" customFormat="1" ht="33" hidden="1" customHeight="1">
      <c r="A447" s="88" t="s">
        <v>291</v>
      </c>
      <c r="B447" s="70" t="s">
        <v>292</v>
      </c>
      <c r="C447" s="88">
        <v>2020</v>
      </c>
      <c r="D447" s="165">
        <v>2027</v>
      </c>
      <c r="E447" s="65" t="s">
        <v>82</v>
      </c>
      <c r="F447" s="47" t="s">
        <v>49</v>
      </c>
      <c r="G447" s="56">
        <f t="shared" si="358"/>
        <v>18067.919999999998</v>
      </c>
      <c r="H447" s="56">
        <f>H448+H449</f>
        <v>0</v>
      </c>
      <c r="I447" s="56">
        <f t="shared" ref="I447:N447" si="367">I448+I449</f>
        <v>0</v>
      </c>
      <c r="J447" s="56">
        <f t="shared" si="367"/>
        <v>0</v>
      </c>
      <c r="K447" s="56">
        <f t="shared" si="367"/>
        <v>8637.7800000000007</v>
      </c>
      <c r="L447" s="56">
        <f t="shared" si="367"/>
        <v>0</v>
      </c>
      <c r="M447" s="56">
        <f t="shared" si="367"/>
        <v>9430.14</v>
      </c>
      <c r="N447" s="56">
        <f t="shared" si="367"/>
        <v>0</v>
      </c>
      <c r="O447" s="57">
        <f t="shared" ref="O447" si="368">O448+O449</f>
        <v>0</v>
      </c>
      <c r="P447" s="65" t="s">
        <v>228</v>
      </c>
      <c r="Q447" s="123" t="s">
        <v>56</v>
      </c>
      <c r="R447" s="123">
        <v>100</v>
      </c>
      <c r="S447" s="123">
        <v>0</v>
      </c>
      <c r="T447" s="123">
        <v>0</v>
      </c>
      <c r="U447" s="123">
        <v>0</v>
      </c>
      <c r="V447" s="123">
        <v>100</v>
      </c>
      <c r="W447" s="123">
        <v>100</v>
      </c>
      <c r="X447" s="123">
        <v>100</v>
      </c>
      <c r="Y447" s="123">
        <v>0</v>
      </c>
      <c r="Z447" s="123">
        <v>0</v>
      </c>
    </row>
    <row r="448" spans="1:26" s="18" customFormat="1" ht="33" hidden="1" customHeight="1">
      <c r="A448" s="89"/>
      <c r="B448" s="71"/>
      <c r="C448" s="89"/>
      <c r="D448" s="166"/>
      <c r="E448" s="68"/>
      <c r="F448" s="47" t="s">
        <v>60</v>
      </c>
      <c r="G448" s="56">
        <f t="shared" si="358"/>
        <v>0</v>
      </c>
      <c r="H448" s="56">
        <v>0</v>
      </c>
      <c r="I448" s="56">
        <v>0</v>
      </c>
      <c r="J448" s="56">
        <v>0</v>
      </c>
      <c r="K448" s="56">
        <v>0</v>
      </c>
      <c r="L448" s="56">
        <v>0</v>
      </c>
      <c r="M448" s="56">
        <v>0</v>
      </c>
      <c r="N448" s="56">
        <v>0</v>
      </c>
      <c r="O448" s="57">
        <v>0</v>
      </c>
      <c r="P448" s="68"/>
      <c r="Q448" s="124"/>
      <c r="R448" s="124"/>
      <c r="S448" s="124"/>
      <c r="T448" s="124"/>
      <c r="U448" s="124"/>
      <c r="V448" s="124"/>
      <c r="W448" s="124"/>
      <c r="X448" s="124"/>
      <c r="Y448" s="124"/>
      <c r="Z448" s="124"/>
    </row>
    <row r="449" spans="1:26" s="18" customFormat="1" ht="33" hidden="1" customHeight="1">
      <c r="A449" s="90"/>
      <c r="B449" s="72"/>
      <c r="C449" s="90"/>
      <c r="D449" s="167"/>
      <c r="E449" s="69"/>
      <c r="F449" s="47" t="s">
        <v>61</v>
      </c>
      <c r="G449" s="56">
        <f t="shared" si="358"/>
        <v>18067.919999999998</v>
      </c>
      <c r="H449" s="56">
        <v>0</v>
      </c>
      <c r="I449" s="56">
        <v>0</v>
      </c>
      <c r="J449" s="56">
        <v>0</v>
      </c>
      <c r="K449" s="56">
        <v>8637.7800000000007</v>
      </c>
      <c r="L449" s="56">
        <v>0</v>
      </c>
      <c r="M449" s="56">
        <v>9430.14</v>
      </c>
      <c r="N449" s="56">
        <v>0</v>
      </c>
      <c r="O449" s="57">
        <v>0</v>
      </c>
      <c r="P449" s="69"/>
      <c r="Q449" s="125"/>
      <c r="R449" s="125"/>
      <c r="S449" s="125"/>
      <c r="T449" s="125"/>
      <c r="U449" s="125"/>
      <c r="V449" s="125"/>
      <c r="W449" s="125"/>
      <c r="X449" s="125"/>
      <c r="Y449" s="125"/>
      <c r="Z449" s="125"/>
    </row>
    <row r="450" spans="1:26" s="18" customFormat="1" ht="22.9" hidden="1" customHeight="1">
      <c r="A450" s="165">
        <v>93</v>
      </c>
      <c r="B450" s="190" t="s">
        <v>76</v>
      </c>
      <c r="C450" s="73" t="s">
        <v>48</v>
      </c>
      <c r="D450" s="73" t="s">
        <v>48</v>
      </c>
      <c r="E450" s="73" t="s">
        <v>48</v>
      </c>
      <c r="F450" s="30" t="s">
        <v>49</v>
      </c>
      <c r="G450" s="7">
        <f t="shared" si="358"/>
        <v>255009730.72</v>
      </c>
      <c r="H450" s="7">
        <f>H451+H452</f>
        <v>40487659.409999996</v>
      </c>
      <c r="I450" s="7">
        <f t="shared" ref="I450:O450" si="369">I451+I452</f>
        <v>20185529.289999999</v>
      </c>
      <c r="J450" s="7">
        <f t="shared" si="369"/>
        <v>19773791.280000001</v>
      </c>
      <c r="K450" s="7">
        <f t="shared" si="369"/>
        <v>25618377.210000001</v>
      </c>
      <c r="L450" s="7">
        <f t="shared" si="369"/>
        <v>35201131.18</v>
      </c>
      <c r="M450" s="7">
        <f t="shared" si="369"/>
        <v>71099649.810000002</v>
      </c>
      <c r="N450" s="7">
        <f t="shared" si="369"/>
        <v>36598592.539999999</v>
      </c>
      <c r="O450" s="7">
        <f t="shared" si="369"/>
        <v>6045000</v>
      </c>
      <c r="P450" s="28" t="s">
        <v>48</v>
      </c>
      <c r="Q450" s="28" t="s">
        <v>48</v>
      </c>
      <c r="R450" s="28" t="s">
        <v>48</v>
      </c>
      <c r="S450" s="28" t="s">
        <v>48</v>
      </c>
      <c r="T450" s="28" t="s">
        <v>48</v>
      </c>
      <c r="U450" s="28" t="s">
        <v>48</v>
      </c>
      <c r="V450" s="28" t="s">
        <v>48</v>
      </c>
      <c r="W450" s="25" t="s">
        <v>48</v>
      </c>
      <c r="X450" s="28" t="s">
        <v>48</v>
      </c>
      <c r="Y450" s="25" t="s">
        <v>48</v>
      </c>
      <c r="Z450" s="25" t="s">
        <v>48</v>
      </c>
    </row>
    <row r="451" spans="1:26" s="18" customFormat="1" ht="56.25" hidden="1">
      <c r="A451" s="166"/>
      <c r="B451" s="191"/>
      <c r="C451" s="166"/>
      <c r="D451" s="166"/>
      <c r="E451" s="166"/>
      <c r="F451" s="30" t="s">
        <v>60</v>
      </c>
      <c r="G451" s="7">
        <f t="shared" si="358"/>
        <v>90872868.399999991</v>
      </c>
      <c r="H451" s="7">
        <f>H433+H442+H436+H439+H445+H448</f>
        <v>8236203.4100000001</v>
      </c>
      <c r="I451" s="7">
        <f t="shared" ref="I451:N451" si="370">I433+I442+I436+I439+I445+I448</f>
        <v>6579935.7599999998</v>
      </c>
      <c r="J451" s="7">
        <f t="shared" si="370"/>
        <v>4304688.3000000007</v>
      </c>
      <c r="K451" s="7">
        <f t="shared" si="370"/>
        <v>9573422.3900000006</v>
      </c>
      <c r="L451" s="7">
        <f t="shared" si="370"/>
        <v>19274959.75</v>
      </c>
      <c r="M451" s="7">
        <f t="shared" si="370"/>
        <v>26679639.619999997</v>
      </c>
      <c r="N451" s="7">
        <f t="shared" si="370"/>
        <v>10179019.17</v>
      </c>
      <c r="O451" s="7">
        <f t="shared" ref="O451" si="371">O433+O442+O436+O439+O445+O448</f>
        <v>6045000</v>
      </c>
      <c r="P451" s="28" t="s">
        <v>48</v>
      </c>
      <c r="Q451" s="28" t="s">
        <v>48</v>
      </c>
      <c r="R451" s="28" t="s">
        <v>48</v>
      </c>
      <c r="S451" s="28" t="s">
        <v>48</v>
      </c>
      <c r="T451" s="28" t="s">
        <v>48</v>
      </c>
      <c r="U451" s="28" t="s">
        <v>48</v>
      </c>
      <c r="V451" s="28" t="s">
        <v>48</v>
      </c>
      <c r="W451" s="25" t="s">
        <v>48</v>
      </c>
      <c r="X451" s="28" t="s">
        <v>48</v>
      </c>
      <c r="Y451" s="25" t="s">
        <v>48</v>
      </c>
      <c r="Z451" s="25" t="s">
        <v>48</v>
      </c>
    </row>
    <row r="452" spans="1:26" s="18" customFormat="1" ht="33.75" hidden="1">
      <c r="A452" s="167"/>
      <c r="B452" s="192"/>
      <c r="C452" s="167"/>
      <c r="D452" s="167"/>
      <c r="E452" s="167"/>
      <c r="F452" s="27" t="s">
        <v>61</v>
      </c>
      <c r="G452" s="7">
        <f t="shared" si="358"/>
        <v>164136862.31999999</v>
      </c>
      <c r="H452" s="7">
        <f>H434+H443+H437+H440+H446+H449</f>
        <v>32251456</v>
      </c>
      <c r="I452" s="7">
        <f t="shared" ref="I452:N452" si="372">I434+I443+I437+I440+I446+I449</f>
        <v>13605593.529999999</v>
      </c>
      <c r="J452" s="7">
        <f t="shared" si="372"/>
        <v>15469102.98</v>
      </c>
      <c r="K452" s="7">
        <f t="shared" si="372"/>
        <v>16044954.819999998</v>
      </c>
      <c r="L452" s="7">
        <f t="shared" si="372"/>
        <v>15926171.43</v>
      </c>
      <c r="M452" s="7">
        <f t="shared" si="372"/>
        <v>44420010.189999998</v>
      </c>
      <c r="N452" s="7">
        <f t="shared" si="372"/>
        <v>26419573.369999997</v>
      </c>
      <c r="O452" s="7">
        <f t="shared" ref="O452" si="373">O434+O443+O437+O440+O446+O449</f>
        <v>0</v>
      </c>
      <c r="P452" s="28" t="s">
        <v>48</v>
      </c>
      <c r="Q452" s="28" t="s">
        <v>48</v>
      </c>
      <c r="R452" s="28" t="s">
        <v>48</v>
      </c>
      <c r="S452" s="28" t="s">
        <v>48</v>
      </c>
      <c r="T452" s="28" t="s">
        <v>48</v>
      </c>
      <c r="U452" s="28" t="s">
        <v>48</v>
      </c>
      <c r="V452" s="28" t="s">
        <v>48</v>
      </c>
      <c r="W452" s="25" t="s">
        <v>48</v>
      </c>
      <c r="X452" s="28" t="s">
        <v>48</v>
      </c>
      <c r="Y452" s="25" t="s">
        <v>48</v>
      </c>
      <c r="Z452" s="25" t="s">
        <v>48</v>
      </c>
    </row>
    <row r="453" spans="1:26" s="18" customFormat="1" ht="34.5" hidden="1" customHeight="1">
      <c r="A453" s="32">
        <v>94</v>
      </c>
      <c r="B453" s="176" t="s">
        <v>150</v>
      </c>
      <c r="C453" s="177"/>
      <c r="D453" s="177"/>
      <c r="E453" s="178"/>
      <c r="F453" s="32" t="s">
        <v>48</v>
      </c>
      <c r="G453" s="32" t="s">
        <v>48</v>
      </c>
      <c r="H453" s="32" t="s">
        <v>48</v>
      </c>
      <c r="I453" s="32" t="s">
        <v>48</v>
      </c>
      <c r="J453" s="32" t="s">
        <v>48</v>
      </c>
      <c r="K453" s="32" t="s">
        <v>48</v>
      </c>
      <c r="L453" s="32" t="s">
        <v>48</v>
      </c>
      <c r="M453" s="32" t="s">
        <v>48</v>
      </c>
      <c r="N453" s="32" t="s">
        <v>48</v>
      </c>
      <c r="O453" s="63" t="s">
        <v>48</v>
      </c>
      <c r="P453" s="32" t="s">
        <v>48</v>
      </c>
      <c r="Q453" s="32" t="s">
        <v>48</v>
      </c>
      <c r="R453" s="32" t="s">
        <v>48</v>
      </c>
      <c r="S453" s="32" t="s">
        <v>48</v>
      </c>
      <c r="T453" s="32" t="s">
        <v>48</v>
      </c>
      <c r="U453" s="32" t="s">
        <v>48</v>
      </c>
      <c r="V453" s="32" t="s">
        <v>48</v>
      </c>
      <c r="W453" s="32" t="s">
        <v>48</v>
      </c>
      <c r="X453" s="32" t="s">
        <v>48</v>
      </c>
      <c r="Y453" s="32" t="s">
        <v>48</v>
      </c>
      <c r="Z453" s="32"/>
    </row>
    <row r="454" spans="1:26" s="18" customFormat="1" ht="43.15" hidden="1" customHeight="1">
      <c r="A454" s="20">
        <v>95</v>
      </c>
      <c r="B454" s="19" t="s">
        <v>151</v>
      </c>
      <c r="C454" s="20">
        <v>2020</v>
      </c>
      <c r="D454" s="20">
        <v>2027</v>
      </c>
      <c r="E454" s="30" t="s">
        <v>31</v>
      </c>
      <c r="F454" s="21" t="s">
        <v>48</v>
      </c>
      <c r="G454" s="21" t="s">
        <v>48</v>
      </c>
      <c r="H454" s="21" t="s">
        <v>48</v>
      </c>
      <c r="I454" s="21" t="s">
        <v>48</v>
      </c>
      <c r="J454" s="21" t="s">
        <v>48</v>
      </c>
      <c r="K454" s="21" t="s">
        <v>48</v>
      </c>
      <c r="L454" s="21" t="s">
        <v>48</v>
      </c>
      <c r="M454" s="21" t="s">
        <v>48</v>
      </c>
      <c r="N454" s="21" t="s">
        <v>48</v>
      </c>
      <c r="O454" s="64" t="s">
        <v>48</v>
      </c>
      <c r="P454" s="21" t="s">
        <v>48</v>
      </c>
      <c r="Q454" s="21" t="s">
        <v>48</v>
      </c>
      <c r="R454" s="21" t="s">
        <v>48</v>
      </c>
      <c r="S454" s="21" t="s">
        <v>48</v>
      </c>
      <c r="T454" s="21" t="s">
        <v>48</v>
      </c>
      <c r="U454" s="21" t="s">
        <v>48</v>
      </c>
      <c r="V454" s="21" t="s">
        <v>48</v>
      </c>
      <c r="W454" s="21" t="s">
        <v>48</v>
      </c>
      <c r="X454" s="21" t="s">
        <v>48</v>
      </c>
      <c r="Y454" s="21" t="s">
        <v>48</v>
      </c>
      <c r="Z454" s="21" t="s">
        <v>48</v>
      </c>
    </row>
    <row r="455" spans="1:26" s="18" customFormat="1" ht="21.6" hidden="1" customHeight="1">
      <c r="A455" s="73">
        <v>96</v>
      </c>
      <c r="B455" s="80" t="s">
        <v>153</v>
      </c>
      <c r="C455" s="73">
        <v>2020</v>
      </c>
      <c r="D455" s="73">
        <v>2027</v>
      </c>
      <c r="E455" s="168" t="s">
        <v>31</v>
      </c>
      <c r="F455" s="30" t="s">
        <v>49</v>
      </c>
      <c r="G455" s="7">
        <f t="shared" ref="G455:G457" si="374">SUM(H455:O455)</f>
        <v>0</v>
      </c>
      <c r="H455" s="7">
        <f>H456+H457</f>
        <v>0</v>
      </c>
      <c r="I455" s="7">
        <f t="shared" ref="I455:O455" si="375">I456+I457</f>
        <v>0</v>
      </c>
      <c r="J455" s="7">
        <f t="shared" si="375"/>
        <v>0</v>
      </c>
      <c r="K455" s="7">
        <f t="shared" si="375"/>
        <v>0</v>
      </c>
      <c r="L455" s="7">
        <f t="shared" si="375"/>
        <v>0</v>
      </c>
      <c r="M455" s="7">
        <f t="shared" si="375"/>
        <v>0</v>
      </c>
      <c r="N455" s="7">
        <f t="shared" si="375"/>
        <v>0</v>
      </c>
      <c r="O455" s="53">
        <f t="shared" si="375"/>
        <v>0</v>
      </c>
      <c r="P455" s="123" t="s">
        <v>152</v>
      </c>
      <c r="Q455" s="168" t="s">
        <v>97</v>
      </c>
      <c r="R455" s="123" t="s">
        <v>48</v>
      </c>
      <c r="S455" s="123">
        <v>25</v>
      </c>
      <c r="T455" s="123">
        <v>26</v>
      </c>
      <c r="U455" s="123">
        <v>27</v>
      </c>
      <c r="V455" s="123">
        <v>28</v>
      </c>
      <c r="W455" s="123">
        <v>29</v>
      </c>
      <c r="X455" s="123">
        <v>30</v>
      </c>
      <c r="Y455" s="123">
        <v>30</v>
      </c>
      <c r="Z455" s="123">
        <v>30</v>
      </c>
    </row>
    <row r="456" spans="1:26" s="18" customFormat="1" ht="56.25" hidden="1">
      <c r="A456" s="139"/>
      <c r="B456" s="81"/>
      <c r="C456" s="139"/>
      <c r="D456" s="139"/>
      <c r="E456" s="169"/>
      <c r="F456" s="30" t="s">
        <v>60</v>
      </c>
      <c r="G456" s="7">
        <f t="shared" si="374"/>
        <v>0</v>
      </c>
      <c r="H456" s="7">
        <v>0</v>
      </c>
      <c r="I456" s="7">
        <v>0</v>
      </c>
      <c r="J456" s="7">
        <v>0</v>
      </c>
      <c r="K456" s="7">
        <v>0</v>
      </c>
      <c r="L456" s="7">
        <v>0</v>
      </c>
      <c r="M456" s="7">
        <v>0</v>
      </c>
      <c r="N456" s="7">
        <v>0</v>
      </c>
      <c r="O456" s="53">
        <v>0</v>
      </c>
      <c r="P456" s="124"/>
      <c r="Q456" s="169"/>
      <c r="R456" s="124"/>
      <c r="S456" s="124"/>
      <c r="T456" s="124"/>
      <c r="U456" s="124"/>
      <c r="V456" s="124"/>
      <c r="W456" s="124"/>
      <c r="X456" s="124"/>
      <c r="Y456" s="124"/>
      <c r="Z456" s="124"/>
    </row>
    <row r="457" spans="1:26" s="18" customFormat="1" ht="28.15" hidden="1" customHeight="1">
      <c r="A457" s="140"/>
      <c r="B457" s="82"/>
      <c r="C457" s="140"/>
      <c r="D457" s="140"/>
      <c r="E457" s="170"/>
      <c r="F457" s="27" t="s">
        <v>61</v>
      </c>
      <c r="G457" s="7">
        <f t="shared" si="374"/>
        <v>0</v>
      </c>
      <c r="H457" s="7">
        <v>0</v>
      </c>
      <c r="I457" s="7">
        <v>0</v>
      </c>
      <c r="J457" s="7">
        <v>0</v>
      </c>
      <c r="K457" s="7">
        <v>0</v>
      </c>
      <c r="L457" s="7">
        <v>0</v>
      </c>
      <c r="M457" s="7">
        <v>0</v>
      </c>
      <c r="N457" s="7">
        <v>0</v>
      </c>
      <c r="O457" s="53">
        <v>0</v>
      </c>
      <c r="P457" s="125"/>
      <c r="Q457" s="170"/>
      <c r="R457" s="125"/>
      <c r="S457" s="125"/>
      <c r="T457" s="125"/>
      <c r="U457" s="125"/>
      <c r="V457" s="125"/>
      <c r="W457" s="125"/>
      <c r="X457" s="125"/>
      <c r="Y457" s="125"/>
      <c r="Z457" s="125"/>
    </row>
    <row r="458" spans="1:26" s="18" customFormat="1" ht="22.15" hidden="1" customHeight="1">
      <c r="A458" s="73">
        <v>97</v>
      </c>
      <c r="B458" s="80" t="s">
        <v>154</v>
      </c>
      <c r="C458" s="73">
        <v>2020</v>
      </c>
      <c r="D458" s="73">
        <v>2027</v>
      </c>
      <c r="E458" s="168" t="s">
        <v>31</v>
      </c>
      <c r="F458" s="30" t="s">
        <v>49</v>
      </c>
      <c r="G458" s="7">
        <f>H458+I458+J458+K458+L458+M458+N458+O458</f>
        <v>19278189.140000001</v>
      </c>
      <c r="H458" s="7">
        <f>H459+H460</f>
        <v>2000000</v>
      </c>
      <c r="I458" s="7">
        <f t="shared" ref="I458:O458" si="376">I459+I460</f>
        <v>2000000</v>
      </c>
      <c r="J458" s="7">
        <f t="shared" si="376"/>
        <v>1999065.21</v>
      </c>
      <c r="K458" s="7">
        <f t="shared" si="376"/>
        <v>5065454.4399999995</v>
      </c>
      <c r="L458" s="7">
        <f t="shared" si="376"/>
        <v>6142962.0600000005</v>
      </c>
      <c r="M458" s="7">
        <f t="shared" si="376"/>
        <v>70707.429999999993</v>
      </c>
      <c r="N458" s="7">
        <f t="shared" si="376"/>
        <v>1000000</v>
      </c>
      <c r="O458" s="53">
        <f t="shared" si="376"/>
        <v>1000000</v>
      </c>
      <c r="P458" s="123" t="s">
        <v>48</v>
      </c>
      <c r="Q458" s="123" t="s">
        <v>48</v>
      </c>
      <c r="R458" s="123" t="s">
        <v>48</v>
      </c>
      <c r="S458" s="123" t="s">
        <v>48</v>
      </c>
      <c r="T458" s="123" t="s">
        <v>48</v>
      </c>
      <c r="U458" s="123" t="s">
        <v>48</v>
      </c>
      <c r="V458" s="123" t="s">
        <v>48</v>
      </c>
      <c r="W458" s="123" t="s">
        <v>48</v>
      </c>
      <c r="X458" s="123" t="s">
        <v>48</v>
      </c>
      <c r="Y458" s="123" t="s">
        <v>48</v>
      </c>
      <c r="Z458" s="123" t="s">
        <v>48</v>
      </c>
    </row>
    <row r="459" spans="1:26" s="18" customFormat="1" ht="56.25" hidden="1">
      <c r="A459" s="139"/>
      <c r="B459" s="81"/>
      <c r="C459" s="139"/>
      <c r="D459" s="139"/>
      <c r="E459" s="169"/>
      <c r="F459" s="30" t="s">
        <v>60</v>
      </c>
      <c r="G459" s="7">
        <f t="shared" ref="G459:G460" si="377">H459+I459+J459+K459+L459+M459+N459+O459</f>
        <v>12272142.93</v>
      </c>
      <c r="H459" s="7">
        <f>H462+H468++H472</f>
        <v>2000000</v>
      </c>
      <c r="I459" s="7">
        <f t="shared" ref="I459:O460" si="378">I462+I468++I472</f>
        <v>2000000</v>
      </c>
      <c r="J459" s="7">
        <f t="shared" si="378"/>
        <v>1999065.21</v>
      </c>
      <c r="K459" s="7">
        <f t="shared" si="378"/>
        <v>2235629.6</v>
      </c>
      <c r="L459" s="7">
        <f>L462+L468++L472</f>
        <v>1966740.69</v>
      </c>
      <c r="M459" s="7">
        <f t="shared" si="378"/>
        <v>70707.429999999993</v>
      </c>
      <c r="N459" s="7">
        <f t="shared" si="378"/>
        <v>1000000</v>
      </c>
      <c r="O459" s="53">
        <f t="shared" si="378"/>
        <v>1000000</v>
      </c>
      <c r="P459" s="124"/>
      <c r="Q459" s="124"/>
      <c r="R459" s="124"/>
      <c r="S459" s="124"/>
      <c r="T459" s="124"/>
      <c r="U459" s="124"/>
      <c r="V459" s="124"/>
      <c r="W459" s="124"/>
      <c r="X459" s="124"/>
      <c r="Y459" s="124"/>
      <c r="Z459" s="124"/>
    </row>
    <row r="460" spans="1:26" s="18" customFormat="1" ht="34.15" hidden="1" customHeight="1">
      <c r="A460" s="140"/>
      <c r="B460" s="82"/>
      <c r="C460" s="140"/>
      <c r="D460" s="140"/>
      <c r="E460" s="170"/>
      <c r="F460" s="27" t="s">
        <v>61</v>
      </c>
      <c r="G460" s="7">
        <f t="shared" si="377"/>
        <v>7006046.21</v>
      </c>
      <c r="H460" s="7">
        <f>H463+H469++H473</f>
        <v>0</v>
      </c>
      <c r="I460" s="7">
        <f t="shared" si="378"/>
        <v>0</v>
      </c>
      <c r="J460" s="7">
        <f t="shared" si="378"/>
        <v>0</v>
      </c>
      <c r="K460" s="7">
        <f t="shared" si="378"/>
        <v>2829824.84</v>
      </c>
      <c r="L460" s="7">
        <f>L463+L469++L473</f>
        <v>4176221.37</v>
      </c>
      <c r="M460" s="7">
        <f t="shared" si="378"/>
        <v>0</v>
      </c>
      <c r="N460" s="7">
        <f t="shared" si="378"/>
        <v>0</v>
      </c>
      <c r="O460" s="53">
        <f t="shared" si="378"/>
        <v>0</v>
      </c>
      <c r="P460" s="125"/>
      <c r="Q460" s="125"/>
      <c r="R460" s="125"/>
      <c r="S460" s="125"/>
      <c r="T460" s="125"/>
      <c r="U460" s="125"/>
      <c r="V460" s="125"/>
      <c r="W460" s="125"/>
      <c r="X460" s="125"/>
      <c r="Y460" s="125"/>
      <c r="Z460" s="125"/>
    </row>
    <row r="461" spans="1:26" s="18" customFormat="1" ht="24" hidden="1" customHeight="1">
      <c r="A461" s="73">
        <v>98</v>
      </c>
      <c r="B461" s="80" t="s">
        <v>155</v>
      </c>
      <c r="C461" s="73">
        <v>2020</v>
      </c>
      <c r="D461" s="73">
        <v>2027</v>
      </c>
      <c r="E461" s="168" t="s">
        <v>31</v>
      </c>
      <c r="F461" s="30" t="s">
        <v>49</v>
      </c>
      <c r="G461" s="7">
        <f>H461+I461+J461+K461+L461+M461+N461+O461</f>
        <v>6788214.4399999995</v>
      </c>
      <c r="H461" s="7">
        <f>H462+H463</f>
        <v>1900000</v>
      </c>
      <c r="I461" s="7">
        <f t="shared" ref="I461:O461" si="379">I462+I463</f>
        <v>500000</v>
      </c>
      <c r="J461" s="7">
        <f t="shared" si="379"/>
        <v>1701765.21</v>
      </c>
      <c r="K461" s="7">
        <f t="shared" si="379"/>
        <v>0</v>
      </c>
      <c r="L461" s="7">
        <f t="shared" si="379"/>
        <v>615741.80000000005</v>
      </c>
      <c r="M461" s="7">
        <f t="shared" si="379"/>
        <v>70707.429999999993</v>
      </c>
      <c r="N461" s="7">
        <f t="shared" si="379"/>
        <v>1000000</v>
      </c>
      <c r="O461" s="53">
        <f t="shared" si="379"/>
        <v>1000000</v>
      </c>
      <c r="P461" s="123" t="s">
        <v>156</v>
      </c>
      <c r="Q461" s="123" t="s">
        <v>59</v>
      </c>
      <c r="R461" s="123">
        <f>S461+T461+U461+V461+W461+X461+Z461</f>
        <v>21</v>
      </c>
      <c r="S461" s="123">
        <v>3</v>
      </c>
      <c r="T461" s="123">
        <v>3</v>
      </c>
      <c r="U461" s="123">
        <v>3</v>
      </c>
      <c r="V461" s="123">
        <v>3</v>
      </c>
      <c r="W461" s="123">
        <v>3</v>
      </c>
      <c r="X461" s="123">
        <v>3</v>
      </c>
      <c r="Y461" s="123">
        <v>3</v>
      </c>
      <c r="Z461" s="123">
        <v>3</v>
      </c>
    </row>
    <row r="462" spans="1:26" s="18" customFormat="1" ht="56.25" hidden="1">
      <c r="A462" s="139"/>
      <c r="B462" s="81"/>
      <c r="C462" s="139"/>
      <c r="D462" s="139"/>
      <c r="E462" s="169"/>
      <c r="F462" s="30" t="s">
        <v>60</v>
      </c>
      <c r="G462" s="7">
        <f t="shared" ref="G462:G469" si="380">H462+I462+J462+K462+L462+M462+N462+O462</f>
        <v>6788214.4399999995</v>
      </c>
      <c r="H462" s="7">
        <v>1900000</v>
      </c>
      <c r="I462" s="7">
        <v>500000</v>
      </c>
      <c r="J462" s="7">
        <v>1701765.21</v>
      </c>
      <c r="K462" s="7">
        <v>0</v>
      </c>
      <c r="L462" s="7">
        <v>615741.80000000005</v>
      </c>
      <c r="M462" s="7">
        <v>70707.429999999993</v>
      </c>
      <c r="N462" s="7">
        <v>1000000</v>
      </c>
      <c r="O462" s="53">
        <v>1000000</v>
      </c>
      <c r="P462" s="124"/>
      <c r="Q462" s="124"/>
      <c r="R462" s="124"/>
      <c r="S462" s="124"/>
      <c r="T462" s="124"/>
      <c r="U462" s="124"/>
      <c r="V462" s="124"/>
      <c r="W462" s="124"/>
      <c r="X462" s="124"/>
      <c r="Y462" s="124"/>
      <c r="Z462" s="124"/>
    </row>
    <row r="463" spans="1:26" s="18" customFormat="1" ht="27.6" hidden="1" customHeight="1">
      <c r="A463" s="140"/>
      <c r="B463" s="82"/>
      <c r="C463" s="140"/>
      <c r="D463" s="140"/>
      <c r="E463" s="170"/>
      <c r="F463" s="27" t="s">
        <v>61</v>
      </c>
      <c r="G463" s="7">
        <f t="shared" si="380"/>
        <v>0</v>
      </c>
      <c r="H463" s="7">
        <v>0</v>
      </c>
      <c r="I463" s="7">
        <v>0</v>
      </c>
      <c r="J463" s="7">
        <v>0</v>
      </c>
      <c r="K463" s="7">
        <v>0</v>
      </c>
      <c r="L463" s="7">
        <v>0</v>
      </c>
      <c r="M463" s="7">
        <v>0</v>
      </c>
      <c r="N463" s="7">
        <v>0</v>
      </c>
      <c r="O463" s="53">
        <v>0</v>
      </c>
      <c r="P463" s="125"/>
      <c r="Q463" s="125"/>
      <c r="R463" s="125"/>
      <c r="S463" s="125"/>
      <c r="T463" s="125"/>
      <c r="U463" s="125"/>
      <c r="V463" s="125"/>
      <c r="W463" s="125"/>
      <c r="X463" s="125"/>
      <c r="Y463" s="125"/>
      <c r="Z463" s="125"/>
    </row>
    <row r="464" spans="1:26" s="18" customFormat="1" ht="27.6" hidden="1" customHeight="1">
      <c r="A464" s="73" t="s">
        <v>344</v>
      </c>
      <c r="B464" s="80" t="s">
        <v>345</v>
      </c>
      <c r="C464" s="73">
        <v>2024</v>
      </c>
      <c r="D464" s="73">
        <v>2027</v>
      </c>
      <c r="E464" s="168" t="s">
        <v>31</v>
      </c>
      <c r="F464" s="30" t="s">
        <v>49</v>
      </c>
      <c r="G464" s="7">
        <f t="shared" si="380"/>
        <v>615741.80000000005</v>
      </c>
      <c r="H464" s="7">
        <f>H465+H466</f>
        <v>0</v>
      </c>
      <c r="I464" s="7">
        <f t="shared" ref="I464:O464" si="381">I465+I466</f>
        <v>0</v>
      </c>
      <c r="J464" s="7">
        <f t="shared" si="381"/>
        <v>0</v>
      </c>
      <c r="K464" s="7">
        <f t="shared" si="381"/>
        <v>0</v>
      </c>
      <c r="L464" s="7">
        <f t="shared" si="381"/>
        <v>615741.80000000005</v>
      </c>
      <c r="M464" s="7">
        <f t="shared" si="381"/>
        <v>0</v>
      </c>
      <c r="N464" s="7">
        <f t="shared" si="381"/>
        <v>0</v>
      </c>
      <c r="O464" s="53">
        <f t="shared" si="381"/>
        <v>0</v>
      </c>
      <c r="P464" s="123" t="s">
        <v>346</v>
      </c>
      <c r="Q464" s="123" t="s">
        <v>59</v>
      </c>
      <c r="R464" s="123">
        <v>1</v>
      </c>
      <c r="S464" s="123" t="s">
        <v>48</v>
      </c>
      <c r="T464" s="123" t="s">
        <v>48</v>
      </c>
      <c r="U464" s="123" t="s">
        <v>48</v>
      </c>
      <c r="V464" s="123" t="s">
        <v>48</v>
      </c>
      <c r="W464" s="123">
        <v>1</v>
      </c>
      <c r="X464" s="123" t="s">
        <v>48</v>
      </c>
      <c r="Y464" s="123" t="s">
        <v>48</v>
      </c>
      <c r="Z464" s="123" t="s">
        <v>48</v>
      </c>
    </row>
    <row r="465" spans="1:26" s="18" customFormat="1" ht="27.6" hidden="1" customHeight="1">
      <c r="A465" s="139"/>
      <c r="B465" s="81"/>
      <c r="C465" s="139"/>
      <c r="D465" s="139"/>
      <c r="E465" s="169"/>
      <c r="F465" s="30" t="s">
        <v>60</v>
      </c>
      <c r="G465" s="7">
        <f t="shared" si="380"/>
        <v>615741.80000000005</v>
      </c>
      <c r="H465" s="7">
        <v>0</v>
      </c>
      <c r="I465" s="7">
        <v>0</v>
      </c>
      <c r="J465" s="7">
        <v>0</v>
      </c>
      <c r="K465" s="7">
        <v>0</v>
      </c>
      <c r="L465" s="7">
        <v>615741.80000000005</v>
      </c>
      <c r="M465" s="7">
        <v>0</v>
      </c>
      <c r="N465" s="7">
        <v>0</v>
      </c>
      <c r="O465" s="53">
        <v>0</v>
      </c>
      <c r="P465" s="124"/>
      <c r="Q465" s="124"/>
      <c r="R465" s="124"/>
      <c r="S465" s="124"/>
      <c r="T465" s="124"/>
      <c r="U465" s="124"/>
      <c r="V465" s="124"/>
      <c r="W465" s="124"/>
      <c r="X465" s="124"/>
      <c r="Y465" s="124"/>
      <c r="Z465" s="124"/>
    </row>
    <row r="466" spans="1:26" s="18" customFormat="1" ht="27.6" hidden="1" customHeight="1">
      <c r="A466" s="140"/>
      <c r="B466" s="82"/>
      <c r="C466" s="140"/>
      <c r="D466" s="140"/>
      <c r="E466" s="170"/>
      <c r="F466" s="27" t="s">
        <v>61</v>
      </c>
      <c r="G466" s="7">
        <f t="shared" si="380"/>
        <v>0</v>
      </c>
      <c r="H466" s="7">
        <v>0</v>
      </c>
      <c r="I466" s="7">
        <v>0</v>
      </c>
      <c r="J466" s="7">
        <v>0</v>
      </c>
      <c r="K466" s="7">
        <v>0</v>
      </c>
      <c r="L466" s="7">
        <v>0</v>
      </c>
      <c r="M466" s="7">
        <v>0</v>
      </c>
      <c r="N466" s="7">
        <v>0</v>
      </c>
      <c r="O466" s="53">
        <v>0</v>
      </c>
      <c r="P466" s="125"/>
      <c r="Q466" s="125"/>
      <c r="R466" s="125"/>
      <c r="S466" s="125"/>
      <c r="T466" s="125"/>
      <c r="U466" s="125"/>
      <c r="V466" s="125"/>
      <c r="W466" s="125"/>
      <c r="X466" s="125"/>
      <c r="Y466" s="125"/>
      <c r="Z466" s="125"/>
    </row>
    <row r="467" spans="1:26" s="18" customFormat="1" ht="21.6" hidden="1" customHeight="1">
      <c r="A467" s="88">
        <v>99</v>
      </c>
      <c r="B467" s="188" t="s">
        <v>215</v>
      </c>
      <c r="C467" s="181">
        <v>2020</v>
      </c>
      <c r="D467" s="92">
        <v>2026</v>
      </c>
      <c r="E467" s="188" t="s">
        <v>31</v>
      </c>
      <c r="F467" s="45" t="s">
        <v>49</v>
      </c>
      <c r="G467" s="56">
        <f t="shared" si="380"/>
        <v>8602893.2599999998</v>
      </c>
      <c r="H467" s="56">
        <f>H468+H469</f>
        <v>100000</v>
      </c>
      <c r="I467" s="56">
        <f t="shared" ref="I467:O467" si="382">I468+I469</f>
        <v>651248.16</v>
      </c>
      <c r="J467" s="56">
        <f t="shared" si="382"/>
        <v>297300</v>
      </c>
      <c r="K467" s="56">
        <f t="shared" si="382"/>
        <v>3127124.84</v>
      </c>
      <c r="L467" s="56">
        <f t="shared" si="382"/>
        <v>4427220.26</v>
      </c>
      <c r="M467" s="56">
        <f t="shared" si="382"/>
        <v>0</v>
      </c>
      <c r="N467" s="56">
        <f t="shared" si="382"/>
        <v>0</v>
      </c>
      <c r="O467" s="57">
        <f t="shared" si="382"/>
        <v>0</v>
      </c>
      <c r="P467" s="65" t="s">
        <v>321</v>
      </c>
      <c r="Q467" s="65" t="s">
        <v>97</v>
      </c>
      <c r="R467" s="65" t="s">
        <v>48</v>
      </c>
      <c r="S467" s="65">
        <v>100</v>
      </c>
      <c r="T467" s="65">
        <v>100</v>
      </c>
      <c r="U467" s="65">
        <v>100</v>
      </c>
      <c r="V467" s="65">
        <v>100</v>
      </c>
      <c r="W467" s="65">
        <v>100</v>
      </c>
      <c r="X467" s="65">
        <v>100</v>
      </c>
      <c r="Y467" s="65">
        <v>100</v>
      </c>
      <c r="Z467" s="65">
        <v>100</v>
      </c>
    </row>
    <row r="468" spans="1:26" s="18" customFormat="1" ht="56.25" hidden="1">
      <c r="A468" s="89"/>
      <c r="B468" s="188"/>
      <c r="C468" s="182"/>
      <c r="D468" s="92"/>
      <c r="E468" s="188"/>
      <c r="F468" s="45" t="s">
        <v>60</v>
      </c>
      <c r="G468" s="56">
        <f t="shared" si="380"/>
        <v>1596847.0500000003</v>
      </c>
      <c r="H468" s="56">
        <v>100000</v>
      </c>
      <c r="I468" s="56">
        <v>651248.16</v>
      </c>
      <c r="J468" s="56">
        <v>297300</v>
      </c>
      <c r="K468" s="56">
        <v>297300</v>
      </c>
      <c r="L468" s="56">
        <v>250998.89</v>
      </c>
      <c r="M468" s="56">
        <v>0</v>
      </c>
      <c r="N468" s="56">
        <v>0</v>
      </c>
      <c r="O468" s="57">
        <v>0</v>
      </c>
      <c r="P468" s="68"/>
      <c r="Q468" s="68"/>
      <c r="R468" s="68"/>
      <c r="S468" s="68"/>
      <c r="T468" s="68"/>
      <c r="U468" s="68"/>
      <c r="V468" s="68"/>
      <c r="W468" s="68"/>
      <c r="X468" s="68"/>
      <c r="Y468" s="68"/>
      <c r="Z468" s="68"/>
    </row>
    <row r="469" spans="1:26" s="18" customFormat="1" ht="36" hidden="1" customHeight="1">
      <c r="A469" s="89"/>
      <c r="B469" s="188"/>
      <c r="C469" s="182"/>
      <c r="D469" s="92"/>
      <c r="E469" s="188"/>
      <c r="F469" s="70" t="s">
        <v>61</v>
      </c>
      <c r="G469" s="179">
        <f t="shared" si="380"/>
        <v>7006046.21</v>
      </c>
      <c r="H469" s="179">
        <v>0</v>
      </c>
      <c r="I469" s="179">
        <v>0</v>
      </c>
      <c r="J469" s="179">
        <v>0</v>
      </c>
      <c r="K469" s="179">
        <v>2829824.84</v>
      </c>
      <c r="L469" s="179">
        <v>4176221.37</v>
      </c>
      <c r="M469" s="179">
        <v>0</v>
      </c>
      <c r="N469" s="179">
        <v>0</v>
      </c>
      <c r="O469" s="186">
        <v>0</v>
      </c>
      <c r="P469" s="69"/>
      <c r="Q469" s="69"/>
      <c r="R469" s="69"/>
      <c r="S469" s="69"/>
      <c r="T469" s="69"/>
      <c r="U469" s="69"/>
      <c r="V469" s="69"/>
      <c r="W469" s="69"/>
      <c r="X469" s="69"/>
      <c r="Y469" s="69"/>
      <c r="Z469" s="69"/>
    </row>
    <row r="470" spans="1:26" s="18" customFormat="1" ht="74.45" hidden="1" customHeight="1">
      <c r="A470" s="87"/>
      <c r="B470" s="189"/>
      <c r="C470" s="183"/>
      <c r="D470" s="185"/>
      <c r="E470" s="197"/>
      <c r="F470" s="72"/>
      <c r="G470" s="180">
        <f t="shared" ref="G470" si="383">H470+I470+J470+K470+L470+M470+N470</f>
        <v>0</v>
      </c>
      <c r="H470" s="180"/>
      <c r="I470" s="180"/>
      <c r="J470" s="180"/>
      <c r="K470" s="180"/>
      <c r="L470" s="180"/>
      <c r="M470" s="180"/>
      <c r="N470" s="180"/>
      <c r="O470" s="187"/>
      <c r="P470" s="61" t="s">
        <v>216</v>
      </c>
      <c r="Q470" s="61" t="s">
        <v>59</v>
      </c>
      <c r="R470" s="61">
        <f>S470+T470+U470+V470+W470+X470+Z470</f>
        <v>147</v>
      </c>
      <c r="S470" s="61">
        <v>10</v>
      </c>
      <c r="T470" s="61">
        <v>20</v>
      </c>
      <c r="U470" s="61">
        <v>11</v>
      </c>
      <c r="V470" s="61">
        <v>56</v>
      </c>
      <c r="W470" s="61">
        <v>50</v>
      </c>
      <c r="X470" s="61">
        <v>0</v>
      </c>
      <c r="Y470" s="61">
        <v>0</v>
      </c>
      <c r="Z470" s="61">
        <v>0</v>
      </c>
    </row>
    <row r="471" spans="1:26" s="18" customFormat="1" ht="74.45" hidden="1" customHeight="1">
      <c r="A471" s="88" t="s">
        <v>266</v>
      </c>
      <c r="B471" s="70" t="s">
        <v>267</v>
      </c>
      <c r="C471" s="92">
        <v>2021</v>
      </c>
      <c r="D471" s="92">
        <v>2025</v>
      </c>
      <c r="E471" s="188" t="s">
        <v>31</v>
      </c>
      <c r="F471" s="45" t="s">
        <v>49</v>
      </c>
      <c r="G471" s="56">
        <f>H471+I471+J471+K471+L471+M471+N471+O471</f>
        <v>3887081.44</v>
      </c>
      <c r="H471" s="56">
        <f t="shared" ref="H471:O471" si="384">H472+H473</f>
        <v>0</v>
      </c>
      <c r="I471" s="56">
        <f t="shared" si="384"/>
        <v>848751.84</v>
      </c>
      <c r="J471" s="56">
        <f t="shared" si="384"/>
        <v>0</v>
      </c>
      <c r="K471" s="56">
        <f t="shared" si="384"/>
        <v>1938329.6000000001</v>
      </c>
      <c r="L471" s="56">
        <f t="shared" si="384"/>
        <v>1100000</v>
      </c>
      <c r="M471" s="56">
        <f t="shared" si="384"/>
        <v>0</v>
      </c>
      <c r="N471" s="56">
        <f t="shared" si="384"/>
        <v>0</v>
      </c>
      <c r="O471" s="57">
        <f t="shared" si="384"/>
        <v>0</v>
      </c>
      <c r="P471" s="70" t="s">
        <v>268</v>
      </c>
      <c r="Q471" s="65" t="s">
        <v>97</v>
      </c>
      <c r="R471" s="65" t="s">
        <v>48</v>
      </c>
      <c r="S471" s="65" t="s">
        <v>48</v>
      </c>
      <c r="T471" s="65">
        <v>100</v>
      </c>
      <c r="U471" s="65" t="s">
        <v>48</v>
      </c>
      <c r="V471" s="65" t="s">
        <v>48</v>
      </c>
      <c r="W471" s="65" t="s">
        <v>48</v>
      </c>
      <c r="X471" s="65" t="s">
        <v>48</v>
      </c>
      <c r="Y471" s="65" t="s">
        <v>48</v>
      </c>
      <c r="Z471" s="65" t="s">
        <v>48</v>
      </c>
    </row>
    <row r="472" spans="1:26" s="18" customFormat="1" ht="74.45" hidden="1" customHeight="1">
      <c r="A472" s="89"/>
      <c r="B472" s="71"/>
      <c r="C472" s="92"/>
      <c r="D472" s="92"/>
      <c r="E472" s="188"/>
      <c r="F472" s="45" t="s">
        <v>60</v>
      </c>
      <c r="G472" s="56">
        <f>H472+I472+J472+K472+L472+M472+N472+O472</f>
        <v>3887081.44</v>
      </c>
      <c r="H472" s="56">
        <v>0</v>
      </c>
      <c r="I472" s="56">
        <v>848751.84</v>
      </c>
      <c r="J472" s="56">
        <v>0</v>
      </c>
      <c r="K472" s="56">
        <v>1938329.6000000001</v>
      </c>
      <c r="L472" s="56">
        <v>1100000</v>
      </c>
      <c r="M472" s="56">
        <v>0</v>
      </c>
      <c r="N472" s="56">
        <v>0</v>
      </c>
      <c r="O472" s="57">
        <v>0</v>
      </c>
      <c r="P472" s="71"/>
      <c r="Q472" s="68"/>
      <c r="R472" s="68"/>
      <c r="S472" s="68"/>
      <c r="T472" s="68"/>
      <c r="U472" s="68"/>
      <c r="V472" s="68"/>
      <c r="W472" s="68"/>
      <c r="X472" s="68"/>
      <c r="Y472" s="68"/>
      <c r="Z472" s="68"/>
    </row>
    <row r="473" spans="1:26" s="18" customFormat="1" ht="74.45" hidden="1" customHeight="1">
      <c r="A473" s="89"/>
      <c r="B473" s="71"/>
      <c r="C473" s="92"/>
      <c r="D473" s="92"/>
      <c r="E473" s="188"/>
      <c r="F473" s="70" t="s">
        <v>61</v>
      </c>
      <c r="G473" s="179">
        <f t="shared" ref="G473" si="385">H473+I473+J473+K473+L473+M473+N473+O473</f>
        <v>0</v>
      </c>
      <c r="H473" s="179">
        <v>0</v>
      </c>
      <c r="I473" s="179">
        <v>0</v>
      </c>
      <c r="J473" s="179">
        <v>0</v>
      </c>
      <c r="K473" s="179">
        <v>0</v>
      </c>
      <c r="L473" s="179">
        <v>0</v>
      </c>
      <c r="M473" s="179">
        <v>0</v>
      </c>
      <c r="N473" s="179">
        <v>0</v>
      </c>
      <c r="O473" s="186">
        <v>0</v>
      </c>
      <c r="P473" s="71"/>
      <c r="Q473" s="68"/>
      <c r="R473" s="68"/>
      <c r="S473" s="68"/>
      <c r="T473" s="68"/>
      <c r="U473" s="68"/>
      <c r="V473" s="68"/>
      <c r="W473" s="68"/>
      <c r="X473" s="68"/>
      <c r="Y473" s="68"/>
      <c r="Z473" s="68"/>
    </row>
    <row r="474" spans="1:26" s="18" customFormat="1" ht="74.45" hidden="1" customHeight="1">
      <c r="A474" s="87"/>
      <c r="B474" s="184"/>
      <c r="C474" s="185"/>
      <c r="D474" s="185"/>
      <c r="E474" s="197"/>
      <c r="F474" s="72"/>
      <c r="G474" s="198"/>
      <c r="H474" s="180"/>
      <c r="I474" s="180"/>
      <c r="J474" s="180"/>
      <c r="K474" s="180"/>
      <c r="L474" s="180"/>
      <c r="M474" s="180"/>
      <c r="N474" s="180"/>
      <c r="O474" s="187"/>
      <c r="P474" s="196"/>
      <c r="Q474" s="67"/>
      <c r="R474" s="67"/>
      <c r="S474" s="67"/>
      <c r="T474" s="67"/>
      <c r="U474" s="67"/>
      <c r="V474" s="67"/>
      <c r="W474" s="67"/>
      <c r="X474" s="67"/>
      <c r="Y474" s="67"/>
      <c r="Z474" s="67"/>
    </row>
    <row r="475" spans="1:26" s="18" customFormat="1" ht="24" hidden="1" customHeight="1">
      <c r="A475" s="73">
        <v>100</v>
      </c>
      <c r="B475" s="199" t="s">
        <v>78</v>
      </c>
      <c r="C475" s="200"/>
      <c r="D475" s="201"/>
      <c r="E475" s="73" t="s">
        <v>48</v>
      </c>
      <c r="F475" s="30" t="s">
        <v>49</v>
      </c>
      <c r="G475" s="7">
        <f>H475+I475+J475+K475+L475+M475+N475+O475</f>
        <v>19278189.140000001</v>
      </c>
      <c r="H475" s="7">
        <f>H476+H477</f>
        <v>2000000</v>
      </c>
      <c r="I475" s="7">
        <f t="shared" ref="I475:O475" si="386">I476+I477</f>
        <v>2000000</v>
      </c>
      <c r="J475" s="7">
        <f t="shared" si="386"/>
        <v>1999065.21</v>
      </c>
      <c r="K475" s="7">
        <f t="shared" si="386"/>
        <v>5065454.4399999995</v>
      </c>
      <c r="L475" s="7">
        <f>L476+L477</f>
        <v>6142962.0600000005</v>
      </c>
      <c r="M475" s="7">
        <f t="shared" si="386"/>
        <v>70707.429999999993</v>
      </c>
      <c r="N475" s="7">
        <f t="shared" si="386"/>
        <v>1000000</v>
      </c>
      <c r="O475" s="7">
        <f t="shared" si="386"/>
        <v>1000000</v>
      </c>
      <c r="P475" s="123" t="s">
        <v>48</v>
      </c>
      <c r="Q475" s="123" t="s">
        <v>48</v>
      </c>
      <c r="R475" s="123" t="s">
        <v>48</v>
      </c>
      <c r="S475" s="123" t="s">
        <v>48</v>
      </c>
      <c r="T475" s="123" t="s">
        <v>48</v>
      </c>
      <c r="U475" s="123" t="s">
        <v>48</v>
      </c>
      <c r="V475" s="123" t="s">
        <v>48</v>
      </c>
      <c r="W475" s="123" t="s">
        <v>48</v>
      </c>
      <c r="X475" s="123" t="s">
        <v>48</v>
      </c>
      <c r="Y475" s="123" t="s">
        <v>48</v>
      </c>
      <c r="Z475" s="123" t="s">
        <v>48</v>
      </c>
    </row>
    <row r="476" spans="1:26" s="18" customFormat="1" ht="56.25" hidden="1">
      <c r="A476" s="139"/>
      <c r="B476" s="202"/>
      <c r="C476" s="203"/>
      <c r="D476" s="204"/>
      <c r="E476" s="139"/>
      <c r="F476" s="30" t="s">
        <v>60</v>
      </c>
      <c r="G476" s="7">
        <f t="shared" ref="G476:G477" si="387">H476+I476+J476+K476+L476+M476+N476+O476</f>
        <v>12272142.93</v>
      </c>
      <c r="H476" s="7">
        <f>H456+H459</f>
        <v>2000000</v>
      </c>
      <c r="I476" s="7">
        <f t="shared" ref="I476:O477" si="388">I456+I459</f>
        <v>2000000</v>
      </c>
      <c r="J476" s="7">
        <f t="shared" si="388"/>
        <v>1999065.21</v>
      </c>
      <c r="K476" s="7">
        <f t="shared" si="388"/>
        <v>2235629.6</v>
      </c>
      <c r="L476" s="7">
        <f>L456+L459</f>
        <v>1966740.69</v>
      </c>
      <c r="M476" s="7">
        <f t="shared" si="388"/>
        <v>70707.429999999993</v>
      </c>
      <c r="N476" s="7">
        <f t="shared" si="388"/>
        <v>1000000</v>
      </c>
      <c r="O476" s="7">
        <f t="shared" si="388"/>
        <v>1000000</v>
      </c>
      <c r="P476" s="124" t="s">
        <v>48</v>
      </c>
      <c r="Q476" s="124" t="s">
        <v>48</v>
      </c>
      <c r="R476" s="124" t="s">
        <v>48</v>
      </c>
      <c r="S476" s="124" t="s">
        <v>48</v>
      </c>
      <c r="T476" s="124" t="s">
        <v>48</v>
      </c>
      <c r="U476" s="124" t="s">
        <v>48</v>
      </c>
      <c r="V476" s="124" t="s">
        <v>48</v>
      </c>
      <c r="W476" s="124" t="s">
        <v>48</v>
      </c>
      <c r="X476" s="124" t="s">
        <v>48</v>
      </c>
      <c r="Y476" s="124" t="s">
        <v>48</v>
      </c>
      <c r="Z476" s="124"/>
    </row>
    <row r="477" spans="1:26" s="18" customFormat="1" ht="37.15" hidden="1" customHeight="1">
      <c r="A477" s="140"/>
      <c r="B477" s="205"/>
      <c r="C477" s="206"/>
      <c r="D477" s="207"/>
      <c r="E477" s="140"/>
      <c r="F477" s="27" t="s">
        <v>61</v>
      </c>
      <c r="G477" s="7">
        <f t="shared" si="387"/>
        <v>7006046.21</v>
      </c>
      <c r="H477" s="7">
        <f>H457+H460</f>
        <v>0</v>
      </c>
      <c r="I477" s="7">
        <f t="shared" si="388"/>
        <v>0</v>
      </c>
      <c r="J477" s="7">
        <f t="shared" si="388"/>
        <v>0</v>
      </c>
      <c r="K477" s="7">
        <f t="shared" si="388"/>
        <v>2829824.84</v>
      </c>
      <c r="L477" s="7">
        <f>L457+L460</f>
        <v>4176221.37</v>
      </c>
      <c r="M477" s="7">
        <f t="shared" si="388"/>
        <v>0</v>
      </c>
      <c r="N477" s="7">
        <f t="shared" si="388"/>
        <v>0</v>
      </c>
      <c r="O477" s="7">
        <f t="shared" si="388"/>
        <v>0</v>
      </c>
      <c r="P477" s="125" t="s">
        <v>48</v>
      </c>
      <c r="Q477" s="125" t="s">
        <v>48</v>
      </c>
      <c r="R477" s="125" t="s">
        <v>48</v>
      </c>
      <c r="S477" s="125" t="s">
        <v>48</v>
      </c>
      <c r="T477" s="125" t="s">
        <v>48</v>
      </c>
      <c r="U477" s="125" t="s">
        <v>48</v>
      </c>
      <c r="V477" s="125" t="s">
        <v>48</v>
      </c>
      <c r="W477" s="125" t="s">
        <v>48</v>
      </c>
      <c r="X477" s="125" t="s">
        <v>48</v>
      </c>
      <c r="Y477" s="125" t="s">
        <v>48</v>
      </c>
      <c r="Z477" s="125"/>
    </row>
    <row r="478" spans="1:26" s="18" customFormat="1" ht="46.15" hidden="1" customHeight="1">
      <c r="A478" s="25">
        <v>101</v>
      </c>
      <c r="B478" s="176" t="s">
        <v>157</v>
      </c>
      <c r="C478" s="177"/>
      <c r="D478" s="177"/>
      <c r="E478" s="178"/>
      <c r="F478" s="32" t="s">
        <v>48</v>
      </c>
      <c r="G478" s="32" t="s">
        <v>48</v>
      </c>
      <c r="H478" s="32" t="s">
        <v>48</v>
      </c>
      <c r="I478" s="32" t="s">
        <v>48</v>
      </c>
      <c r="J478" s="32" t="s">
        <v>48</v>
      </c>
      <c r="K478" s="32" t="s">
        <v>48</v>
      </c>
      <c r="L478" s="32" t="s">
        <v>48</v>
      </c>
      <c r="M478" s="32" t="s">
        <v>48</v>
      </c>
      <c r="N478" s="32" t="s">
        <v>48</v>
      </c>
      <c r="O478" s="63" t="s">
        <v>48</v>
      </c>
      <c r="P478" s="32" t="s">
        <v>48</v>
      </c>
      <c r="Q478" s="32" t="s">
        <v>48</v>
      </c>
      <c r="R478" s="32" t="s">
        <v>48</v>
      </c>
      <c r="S478" s="32" t="s">
        <v>48</v>
      </c>
      <c r="T478" s="32" t="s">
        <v>48</v>
      </c>
      <c r="U478" s="32" t="s">
        <v>48</v>
      </c>
      <c r="V478" s="32" t="s">
        <v>48</v>
      </c>
      <c r="W478" s="32" t="s">
        <v>48</v>
      </c>
      <c r="X478" s="32" t="s">
        <v>48</v>
      </c>
      <c r="Y478" s="32" t="s">
        <v>48</v>
      </c>
      <c r="Z478" s="32"/>
    </row>
    <row r="479" spans="1:26" s="18" customFormat="1" ht="67.5" hidden="1">
      <c r="A479" s="28">
        <v>102</v>
      </c>
      <c r="B479" s="19" t="s">
        <v>158</v>
      </c>
      <c r="C479" s="21">
        <v>2020</v>
      </c>
      <c r="D479" s="21">
        <v>2027</v>
      </c>
      <c r="E479" s="35" t="s">
        <v>30</v>
      </c>
      <c r="F479" s="21" t="s">
        <v>48</v>
      </c>
      <c r="G479" s="21" t="s">
        <v>48</v>
      </c>
      <c r="H479" s="21" t="s">
        <v>48</v>
      </c>
      <c r="I479" s="21" t="s">
        <v>48</v>
      </c>
      <c r="J479" s="21" t="s">
        <v>48</v>
      </c>
      <c r="K479" s="21" t="s">
        <v>48</v>
      </c>
      <c r="L479" s="21" t="s">
        <v>48</v>
      </c>
      <c r="M479" s="21" t="s">
        <v>48</v>
      </c>
      <c r="N479" s="21" t="s">
        <v>48</v>
      </c>
      <c r="O479" s="64" t="s">
        <v>48</v>
      </c>
      <c r="P479" s="21" t="s">
        <v>48</v>
      </c>
      <c r="Q479" s="21" t="s">
        <v>48</v>
      </c>
      <c r="R479" s="21" t="s">
        <v>48</v>
      </c>
      <c r="S479" s="21" t="s">
        <v>48</v>
      </c>
      <c r="T479" s="21" t="s">
        <v>48</v>
      </c>
      <c r="U479" s="21" t="s">
        <v>48</v>
      </c>
      <c r="V479" s="21" t="s">
        <v>48</v>
      </c>
      <c r="W479" s="21" t="s">
        <v>48</v>
      </c>
      <c r="X479" s="21" t="s">
        <v>48</v>
      </c>
      <c r="Y479" s="21" t="s">
        <v>48</v>
      </c>
      <c r="Z479" s="21" t="s">
        <v>48</v>
      </c>
    </row>
    <row r="480" spans="1:26" s="18" customFormat="1" ht="25.9" hidden="1" customHeight="1">
      <c r="A480" s="73">
        <v>103</v>
      </c>
      <c r="B480" s="80" t="s">
        <v>159</v>
      </c>
      <c r="C480" s="73">
        <v>2020</v>
      </c>
      <c r="D480" s="73">
        <v>2027</v>
      </c>
      <c r="E480" s="193" t="s">
        <v>30</v>
      </c>
      <c r="F480" s="30" t="s">
        <v>49</v>
      </c>
      <c r="G480" s="7">
        <f>H480+I480+J480+K480+L480+M480+N480+O480</f>
        <v>30582367.269999996</v>
      </c>
      <c r="H480" s="56">
        <f>H481+H482</f>
        <v>2974102.56</v>
      </c>
      <c r="I480" s="56">
        <f t="shared" ref="I480:O480" si="389">I481+I482</f>
        <v>3229508.3</v>
      </c>
      <c r="J480" s="56">
        <f t="shared" si="389"/>
        <v>3598933.73</v>
      </c>
      <c r="K480" s="56">
        <f t="shared" si="389"/>
        <v>4058327.06</v>
      </c>
      <c r="L480" s="56">
        <v>4372665.46</v>
      </c>
      <c r="M480" s="56">
        <f t="shared" si="389"/>
        <v>4116276.72</v>
      </c>
      <c r="N480" s="56">
        <f t="shared" si="389"/>
        <v>4116276.72</v>
      </c>
      <c r="O480" s="57">
        <f t="shared" si="389"/>
        <v>4116276.72</v>
      </c>
      <c r="P480" s="123" t="s">
        <v>48</v>
      </c>
      <c r="Q480" s="123" t="s">
        <v>48</v>
      </c>
      <c r="R480" s="123" t="s">
        <v>48</v>
      </c>
      <c r="S480" s="123" t="s">
        <v>48</v>
      </c>
      <c r="T480" s="123" t="s">
        <v>48</v>
      </c>
      <c r="U480" s="123" t="s">
        <v>48</v>
      </c>
      <c r="V480" s="123" t="s">
        <v>48</v>
      </c>
      <c r="W480" s="123" t="s">
        <v>48</v>
      </c>
      <c r="X480" s="123" t="s">
        <v>48</v>
      </c>
      <c r="Y480" s="123" t="s">
        <v>48</v>
      </c>
      <c r="Z480" s="123" t="s">
        <v>48</v>
      </c>
    </row>
    <row r="481" spans="1:26" s="18" customFormat="1" ht="56.25" hidden="1">
      <c r="A481" s="139"/>
      <c r="B481" s="81"/>
      <c r="C481" s="139"/>
      <c r="D481" s="139"/>
      <c r="E481" s="194"/>
      <c r="F481" s="30" t="s">
        <v>60</v>
      </c>
      <c r="G481" s="7">
        <f t="shared" ref="G481:G506" si="390">H481+I481+J481+K481+L481+M481+N481+O481</f>
        <v>30582367.269999996</v>
      </c>
      <c r="H481" s="56">
        <f>H484</f>
        <v>2974102.56</v>
      </c>
      <c r="I481" s="56">
        <f>I484</f>
        <v>3229508.3</v>
      </c>
      <c r="J481" s="56">
        <v>3598933.73</v>
      </c>
      <c r="K481" s="56">
        <v>4058327.06</v>
      </c>
      <c r="L481" s="56">
        <v>4372665.46</v>
      </c>
      <c r="M481" s="56">
        <v>4116276.72</v>
      </c>
      <c r="N481" s="56">
        <v>4116276.72</v>
      </c>
      <c r="O481" s="57">
        <v>4116276.72</v>
      </c>
      <c r="P481" s="124"/>
      <c r="Q481" s="124"/>
      <c r="R481" s="124"/>
      <c r="S481" s="124"/>
      <c r="T481" s="124"/>
      <c r="U481" s="124"/>
      <c r="V481" s="124"/>
      <c r="W481" s="124"/>
      <c r="X481" s="124"/>
      <c r="Y481" s="124"/>
      <c r="Z481" s="124"/>
    </row>
    <row r="482" spans="1:26" s="18" customFormat="1" ht="34.15" hidden="1" customHeight="1">
      <c r="A482" s="140"/>
      <c r="B482" s="82"/>
      <c r="C482" s="140"/>
      <c r="D482" s="140"/>
      <c r="E482" s="195"/>
      <c r="F482" s="27" t="s">
        <v>61</v>
      </c>
      <c r="G482" s="7">
        <f t="shared" si="390"/>
        <v>0</v>
      </c>
      <c r="H482" s="56">
        <f>H485</f>
        <v>0</v>
      </c>
      <c r="I482" s="56">
        <f t="shared" ref="I482:O482" si="391">I485</f>
        <v>0</v>
      </c>
      <c r="J482" s="56">
        <f t="shared" si="391"/>
        <v>0</v>
      </c>
      <c r="K482" s="56">
        <f t="shared" si="391"/>
        <v>0</v>
      </c>
      <c r="L482" s="56">
        <f t="shared" si="391"/>
        <v>0</v>
      </c>
      <c r="M482" s="56">
        <f t="shared" si="391"/>
        <v>0</v>
      </c>
      <c r="N482" s="56">
        <f t="shared" si="391"/>
        <v>0</v>
      </c>
      <c r="O482" s="57">
        <f t="shared" si="391"/>
        <v>0</v>
      </c>
      <c r="P482" s="125"/>
      <c r="Q482" s="125"/>
      <c r="R482" s="125"/>
      <c r="S482" s="125"/>
      <c r="T482" s="125"/>
      <c r="U482" s="125"/>
      <c r="V482" s="125"/>
      <c r="W482" s="125"/>
      <c r="X482" s="125"/>
      <c r="Y482" s="125"/>
      <c r="Z482" s="125"/>
    </row>
    <row r="483" spans="1:26" s="18" customFormat="1" ht="19.149999999999999" hidden="1" customHeight="1">
      <c r="A483" s="73">
        <v>104</v>
      </c>
      <c r="B483" s="80" t="s">
        <v>160</v>
      </c>
      <c r="C483" s="73">
        <v>2020</v>
      </c>
      <c r="D483" s="73">
        <v>2027</v>
      </c>
      <c r="E483" s="193" t="s">
        <v>30</v>
      </c>
      <c r="F483" s="30" t="s">
        <v>49</v>
      </c>
      <c r="G483" s="7">
        <f>H483+I483+J483+K483+L483+M483+N483+O483</f>
        <v>29575493.239999995</v>
      </c>
      <c r="H483" s="56">
        <f>H484+H485</f>
        <v>2974102.56</v>
      </c>
      <c r="I483" s="56">
        <f t="shared" ref="I483:O483" si="392">I484+I485</f>
        <v>3229508.3</v>
      </c>
      <c r="J483" s="56">
        <f t="shared" si="392"/>
        <v>3055386.76</v>
      </c>
      <c r="K483" s="56">
        <f t="shared" si="392"/>
        <v>3595000</v>
      </c>
      <c r="L483" s="56">
        <f t="shared" si="392"/>
        <v>4372665.46</v>
      </c>
      <c r="M483" s="56">
        <f t="shared" si="392"/>
        <v>4116276.72</v>
      </c>
      <c r="N483" s="56">
        <f t="shared" si="392"/>
        <v>4116276.72</v>
      </c>
      <c r="O483" s="57">
        <f t="shared" si="392"/>
        <v>4116276.72</v>
      </c>
      <c r="P483" s="123" t="s">
        <v>48</v>
      </c>
      <c r="Q483" s="123" t="s">
        <v>48</v>
      </c>
      <c r="R483" s="123" t="s">
        <v>48</v>
      </c>
      <c r="S483" s="123" t="s">
        <v>48</v>
      </c>
      <c r="T483" s="123" t="s">
        <v>48</v>
      </c>
      <c r="U483" s="123" t="s">
        <v>48</v>
      </c>
      <c r="V483" s="123" t="s">
        <v>48</v>
      </c>
      <c r="W483" s="123" t="s">
        <v>48</v>
      </c>
      <c r="X483" s="123" t="s">
        <v>48</v>
      </c>
      <c r="Y483" s="123" t="s">
        <v>48</v>
      </c>
      <c r="Z483" s="123" t="s">
        <v>48</v>
      </c>
    </row>
    <row r="484" spans="1:26" s="18" customFormat="1" ht="56.25" hidden="1">
      <c r="A484" s="139"/>
      <c r="B484" s="81"/>
      <c r="C484" s="139"/>
      <c r="D484" s="139"/>
      <c r="E484" s="194"/>
      <c r="F484" s="30" t="s">
        <v>60</v>
      </c>
      <c r="G484" s="7">
        <f t="shared" si="390"/>
        <v>29575493.239999995</v>
      </c>
      <c r="H484" s="56">
        <v>2974102.56</v>
      </c>
      <c r="I484" s="56">
        <v>3229508.3</v>
      </c>
      <c r="J484" s="56">
        <v>3055386.76</v>
      </c>
      <c r="K484" s="56">
        <v>3595000</v>
      </c>
      <c r="L484" s="56">
        <v>4372665.46</v>
      </c>
      <c r="M484" s="7">
        <v>4116276.72</v>
      </c>
      <c r="N484" s="7">
        <v>4116276.72</v>
      </c>
      <c r="O484" s="53">
        <v>4116276.72</v>
      </c>
      <c r="P484" s="124"/>
      <c r="Q484" s="124"/>
      <c r="R484" s="124"/>
      <c r="S484" s="124"/>
      <c r="T484" s="124"/>
      <c r="U484" s="124"/>
      <c r="V484" s="124"/>
      <c r="W484" s="124"/>
      <c r="X484" s="124"/>
      <c r="Y484" s="124"/>
      <c r="Z484" s="124"/>
    </row>
    <row r="485" spans="1:26" s="18" customFormat="1" ht="33.6" hidden="1" customHeight="1">
      <c r="A485" s="140"/>
      <c r="B485" s="82"/>
      <c r="C485" s="140"/>
      <c r="D485" s="140"/>
      <c r="E485" s="195"/>
      <c r="F485" s="27" t="s">
        <v>61</v>
      </c>
      <c r="G485" s="7">
        <f t="shared" si="390"/>
        <v>0</v>
      </c>
      <c r="H485" s="7">
        <v>0</v>
      </c>
      <c r="I485" s="7">
        <v>0</v>
      </c>
      <c r="J485" s="7">
        <v>0</v>
      </c>
      <c r="K485" s="7">
        <v>0</v>
      </c>
      <c r="L485" s="7">
        <v>0</v>
      </c>
      <c r="M485" s="7">
        <v>0</v>
      </c>
      <c r="N485" s="7">
        <v>0</v>
      </c>
      <c r="O485" s="53">
        <v>0</v>
      </c>
      <c r="P485" s="125"/>
      <c r="Q485" s="125"/>
      <c r="R485" s="125"/>
      <c r="S485" s="125"/>
      <c r="T485" s="125"/>
      <c r="U485" s="125"/>
      <c r="V485" s="125"/>
      <c r="W485" s="125"/>
      <c r="X485" s="125"/>
      <c r="Y485" s="125"/>
      <c r="Z485" s="125"/>
    </row>
    <row r="486" spans="1:26" s="18" customFormat="1" ht="21.6" hidden="1" customHeight="1">
      <c r="A486" s="73">
        <v>105</v>
      </c>
      <c r="B486" s="80" t="s">
        <v>161</v>
      </c>
      <c r="C486" s="73">
        <v>2020</v>
      </c>
      <c r="D486" s="73">
        <v>2027</v>
      </c>
      <c r="E486" s="193" t="s">
        <v>30</v>
      </c>
      <c r="F486" s="30" t="s">
        <v>49</v>
      </c>
      <c r="G486" s="7">
        <f t="shared" si="390"/>
        <v>1077500</v>
      </c>
      <c r="H486" s="56">
        <f>H487+H488</f>
        <v>100500</v>
      </c>
      <c r="I486" s="56">
        <f t="shared" ref="I486:O486" si="393">I487+I488</f>
        <v>27000</v>
      </c>
      <c r="J486" s="56">
        <f t="shared" si="393"/>
        <v>100000</v>
      </c>
      <c r="K486" s="56">
        <f t="shared" si="393"/>
        <v>150000</v>
      </c>
      <c r="L486" s="56">
        <f t="shared" si="393"/>
        <v>150000</v>
      </c>
      <c r="M486" s="56">
        <f t="shared" si="393"/>
        <v>150000</v>
      </c>
      <c r="N486" s="56">
        <f t="shared" si="393"/>
        <v>200000</v>
      </c>
      <c r="O486" s="57">
        <f t="shared" si="393"/>
        <v>200000</v>
      </c>
      <c r="P486" s="123" t="s">
        <v>166</v>
      </c>
      <c r="Q486" s="123" t="s">
        <v>59</v>
      </c>
      <c r="R486" s="123">
        <f>S486+T486+U486+V486+W486+X486+Y486+Z486</f>
        <v>31</v>
      </c>
      <c r="S486" s="123">
        <v>5</v>
      </c>
      <c r="T486" s="123">
        <v>6</v>
      </c>
      <c r="U486" s="123">
        <v>4</v>
      </c>
      <c r="V486" s="123">
        <v>4</v>
      </c>
      <c r="W486" s="123">
        <v>5</v>
      </c>
      <c r="X486" s="123">
        <v>1</v>
      </c>
      <c r="Y486" s="123">
        <v>1</v>
      </c>
      <c r="Z486" s="123">
        <v>5</v>
      </c>
    </row>
    <row r="487" spans="1:26" s="18" customFormat="1" ht="56.25" hidden="1">
      <c r="A487" s="139"/>
      <c r="B487" s="81"/>
      <c r="C487" s="139"/>
      <c r="D487" s="139"/>
      <c r="E487" s="194"/>
      <c r="F487" s="30" t="s">
        <v>60</v>
      </c>
      <c r="G487" s="7">
        <f t="shared" si="390"/>
        <v>1077500</v>
      </c>
      <c r="H487" s="56">
        <v>100500</v>
      </c>
      <c r="I487" s="56">
        <v>27000</v>
      </c>
      <c r="J487" s="56">
        <v>100000</v>
      </c>
      <c r="K487" s="56">
        <v>150000</v>
      </c>
      <c r="L487" s="7">
        <v>150000</v>
      </c>
      <c r="M487" s="7">
        <v>150000</v>
      </c>
      <c r="N487" s="7">
        <v>200000</v>
      </c>
      <c r="O487" s="53">
        <v>200000</v>
      </c>
      <c r="P487" s="124"/>
      <c r="Q487" s="124"/>
      <c r="R487" s="124"/>
      <c r="S487" s="124"/>
      <c r="T487" s="124"/>
      <c r="U487" s="124"/>
      <c r="V487" s="124"/>
      <c r="W487" s="124"/>
      <c r="X487" s="124"/>
      <c r="Y487" s="124"/>
      <c r="Z487" s="124"/>
    </row>
    <row r="488" spans="1:26" s="18" customFormat="1" ht="29.45" hidden="1" customHeight="1">
      <c r="A488" s="140"/>
      <c r="B488" s="82"/>
      <c r="C488" s="140"/>
      <c r="D488" s="140"/>
      <c r="E488" s="195"/>
      <c r="F488" s="27" t="s">
        <v>61</v>
      </c>
      <c r="G488" s="7">
        <f t="shared" si="390"/>
        <v>0</v>
      </c>
      <c r="H488" s="7">
        <v>0</v>
      </c>
      <c r="I488" s="7">
        <v>0</v>
      </c>
      <c r="J488" s="7">
        <v>0</v>
      </c>
      <c r="K488" s="7">
        <v>0</v>
      </c>
      <c r="L488" s="7">
        <v>0</v>
      </c>
      <c r="M488" s="7">
        <v>0</v>
      </c>
      <c r="N488" s="7">
        <v>0</v>
      </c>
      <c r="O488" s="53">
        <v>0</v>
      </c>
      <c r="P488" s="125"/>
      <c r="Q488" s="125"/>
      <c r="R488" s="125"/>
      <c r="S488" s="125"/>
      <c r="T488" s="125"/>
      <c r="U488" s="125"/>
      <c r="V488" s="125"/>
      <c r="W488" s="125"/>
      <c r="X488" s="125"/>
      <c r="Y488" s="125"/>
      <c r="Z488" s="125"/>
    </row>
    <row r="489" spans="1:26" s="18" customFormat="1" ht="25.15" hidden="1" customHeight="1">
      <c r="A489" s="73">
        <v>106</v>
      </c>
      <c r="B489" s="80" t="s">
        <v>162</v>
      </c>
      <c r="C489" s="73">
        <v>2020</v>
      </c>
      <c r="D489" s="73">
        <v>2027</v>
      </c>
      <c r="E489" s="208" t="s">
        <v>405</v>
      </c>
      <c r="F489" s="30" t="s">
        <v>49</v>
      </c>
      <c r="G489" s="7">
        <f t="shared" si="390"/>
        <v>5356700</v>
      </c>
      <c r="H489" s="7">
        <f>H490+H491</f>
        <v>1000000</v>
      </c>
      <c r="I489" s="7">
        <f t="shared" ref="I489:O489" si="394">I490+I491</f>
        <v>788400</v>
      </c>
      <c r="J489" s="7">
        <f t="shared" si="394"/>
        <v>268300</v>
      </c>
      <c r="K489" s="7">
        <f t="shared" si="394"/>
        <v>450000</v>
      </c>
      <c r="L489" s="7">
        <v>750000</v>
      </c>
      <c r="M489" s="7">
        <f t="shared" si="394"/>
        <v>700000</v>
      </c>
      <c r="N489" s="7">
        <f t="shared" si="394"/>
        <v>700000</v>
      </c>
      <c r="O489" s="53">
        <f t="shared" si="394"/>
        <v>700000</v>
      </c>
      <c r="P489" s="123" t="s">
        <v>91</v>
      </c>
      <c r="Q489" s="123" t="s">
        <v>59</v>
      </c>
      <c r="R489" s="123">
        <f>S489+T489+U489+V489+W489+X489+Y489+Z489</f>
        <v>377</v>
      </c>
      <c r="S489" s="123">
        <v>285</v>
      </c>
      <c r="T489" s="123">
        <v>19</v>
      </c>
      <c r="U489" s="123">
        <v>10</v>
      </c>
      <c r="V489" s="123">
        <v>16</v>
      </c>
      <c r="W489" s="123">
        <v>17</v>
      </c>
      <c r="X489" s="123">
        <v>10</v>
      </c>
      <c r="Y489" s="123">
        <v>10</v>
      </c>
      <c r="Z489" s="123">
        <v>10</v>
      </c>
    </row>
    <row r="490" spans="1:26" s="18" customFormat="1" ht="56.25" hidden="1">
      <c r="A490" s="139"/>
      <c r="B490" s="81"/>
      <c r="C490" s="139"/>
      <c r="D490" s="139"/>
      <c r="E490" s="209"/>
      <c r="F490" s="30" t="s">
        <v>60</v>
      </c>
      <c r="G490" s="7">
        <f t="shared" si="390"/>
        <v>5356700</v>
      </c>
      <c r="H490" s="7">
        <v>1000000</v>
      </c>
      <c r="I490" s="56">
        <v>788400</v>
      </c>
      <c r="J490" s="56">
        <v>268300</v>
      </c>
      <c r="K490" s="56">
        <v>450000</v>
      </c>
      <c r="L490" s="7">
        <v>750000</v>
      </c>
      <c r="M490" s="7">
        <v>700000</v>
      </c>
      <c r="N490" s="7">
        <v>700000</v>
      </c>
      <c r="O490" s="53">
        <v>700000</v>
      </c>
      <c r="P490" s="124"/>
      <c r="Q490" s="124"/>
      <c r="R490" s="124"/>
      <c r="S490" s="124"/>
      <c r="T490" s="124"/>
      <c r="U490" s="124"/>
      <c r="V490" s="124"/>
      <c r="W490" s="124"/>
      <c r="X490" s="124"/>
      <c r="Y490" s="124"/>
      <c r="Z490" s="124"/>
    </row>
    <row r="491" spans="1:26" s="18" customFormat="1" ht="33" hidden="1" customHeight="1">
      <c r="A491" s="140"/>
      <c r="B491" s="82"/>
      <c r="C491" s="140"/>
      <c r="D491" s="140"/>
      <c r="E491" s="196"/>
      <c r="F491" s="27" t="s">
        <v>61</v>
      </c>
      <c r="G491" s="7">
        <f t="shared" si="390"/>
        <v>0</v>
      </c>
      <c r="H491" s="7">
        <v>0</v>
      </c>
      <c r="I491" s="7">
        <v>0</v>
      </c>
      <c r="J491" s="7">
        <v>0</v>
      </c>
      <c r="K491" s="7">
        <v>0</v>
      </c>
      <c r="L491" s="7">
        <v>0</v>
      </c>
      <c r="M491" s="7">
        <v>0</v>
      </c>
      <c r="N491" s="7">
        <v>0</v>
      </c>
      <c r="O491" s="53">
        <v>0</v>
      </c>
      <c r="P491" s="125"/>
      <c r="Q491" s="125"/>
      <c r="R491" s="125"/>
      <c r="S491" s="125"/>
      <c r="T491" s="125"/>
      <c r="U491" s="125"/>
      <c r="V491" s="125"/>
      <c r="W491" s="125"/>
      <c r="X491" s="125"/>
      <c r="Y491" s="125"/>
      <c r="Z491" s="125"/>
    </row>
    <row r="492" spans="1:26" s="18" customFormat="1" ht="25.15" hidden="1" customHeight="1">
      <c r="A492" s="73">
        <v>107</v>
      </c>
      <c r="B492" s="80" t="s">
        <v>163</v>
      </c>
      <c r="C492" s="73">
        <v>2020</v>
      </c>
      <c r="D492" s="73">
        <v>2027</v>
      </c>
      <c r="E492" s="193" t="s">
        <v>30</v>
      </c>
      <c r="F492" s="30" t="s">
        <v>49</v>
      </c>
      <c r="G492" s="7">
        <f t="shared" si="390"/>
        <v>25788444.41</v>
      </c>
      <c r="H492" s="7">
        <f>H493+H494</f>
        <v>1624924</v>
      </c>
      <c r="I492" s="7">
        <f t="shared" ref="I492:O492" si="395">I493+I494</f>
        <v>2382937</v>
      </c>
      <c r="J492" s="7">
        <f t="shared" si="395"/>
        <v>1897864.21</v>
      </c>
      <c r="K492" s="7">
        <f t="shared" si="395"/>
        <v>3432719.2</v>
      </c>
      <c r="L492" s="7">
        <v>3480000</v>
      </c>
      <c r="M492" s="7">
        <f t="shared" si="395"/>
        <v>3790000</v>
      </c>
      <c r="N492" s="7">
        <f t="shared" si="395"/>
        <v>4340000</v>
      </c>
      <c r="O492" s="53">
        <f t="shared" si="395"/>
        <v>4840000</v>
      </c>
      <c r="P492" s="123" t="s">
        <v>167</v>
      </c>
      <c r="Q492" s="123" t="s">
        <v>59</v>
      </c>
      <c r="R492" s="123">
        <f>S492+T492+U492+V492+W492+X492+Y492+Z492</f>
        <v>135</v>
      </c>
      <c r="S492" s="123">
        <v>13</v>
      </c>
      <c r="T492" s="123">
        <v>13</v>
      </c>
      <c r="U492" s="123">
        <v>10</v>
      </c>
      <c r="V492" s="123">
        <v>33</v>
      </c>
      <c r="W492" s="123">
        <v>27</v>
      </c>
      <c r="X492" s="123">
        <v>13</v>
      </c>
      <c r="Y492" s="123">
        <v>13</v>
      </c>
      <c r="Z492" s="123">
        <v>13</v>
      </c>
    </row>
    <row r="493" spans="1:26" s="18" customFormat="1" ht="56.25" hidden="1">
      <c r="A493" s="139"/>
      <c r="B493" s="81"/>
      <c r="C493" s="139"/>
      <c r="D493" s="139"/>
      <c r="E493" s="194"/>
      <c r="F493" s="30" t="s">
        <v>60</v>
      </c>
      <c r="G493" s="7">
        <f t="shared" si="390"/>
        <v>25788444.41</v>
      </c>
      <c r="H493" s="7">
        <v>1624924</v>
      </c>
      <c r="I493" s="56">
        <v>2382937</v>
      </c>
      <c r="J493" s="56">
        <v>1897864.21</v>
      </c>
      <c r="K493" s="56">
        <v>3432719.2</v>
      </c>
      <c r="L493" s="7">
        <v>3480000</v>
      </c>
      <c r="M493" s="7">
        <v>3790000</v>
      </c>
      <c r="N493" s="7">
        <v>4340000</v>
      </c>
      <c r="O493" s="53">
        <v>4840000</v>
      </c>
      <c r="P493" s="124"/>
      <c r="Q493" s="124"/>
      <c r="R493" s="124"/>
      <c r="S493" s="124"/>
      <c r="T493" s="124"/>
      <c r="U493" s="124"/>
      <c r="V493" s="124"/>
      <c r="W493" s="124"/>
      <c r="X493" s="124"/>
      <c r="Y493" s="124"/>
      <c r="Z493" s="124"/>
    </row>
    <row r="494" spans="1:26" s="18" customFormat="1" ht="28.9" hidden="1" customHeight="1">
      <c r="A494" s="140"/>
      <c r="B494" s="82"/>
      <c r="C494" s="140"/>
      <c r="D494" s="140"/>
      <c r="E494" s="195"/>
      <c r="F494" s="27" t="s">
        <v>61</v>
      </c>
      <c r="G494" s="7">
        <f t="shared" si="390"/>
        <v>0</v>
      </c>
      <c r="H494" s="7">
        <v>0</v>
      </c>
      <c r="I494" s="7">
        <v>0</v>
      </c>
      <c r="J494" s="7">
        <v>0</v>
      </c>
      <c r="K494" s="7">
        <v>0</v>
      </c>
      <c r="L494" s="7">
        <v>0</v>
      </c>
      <c r="M494" s="7">
        <v>0</v>
      </c>
      <c r="N494" s="7">
        <v>0</v>
      </c>
      <c r="O494" s="53">
        <v>0</v>
      </c>
      <c r="P494" s="125"/>
      <c r="Q494" s="125"/>
      <c r="R494" s="125"/>
      <c r="S494" s="125"/>
      <c r="T494" s="125"/>
      <c r="U494" s="125"/>
      <c r="V494" s="125"/>
      <c r="W494" s="125"/>
      <c r="X494" s="125"/>
      <c r="Y494" s="125"/>
      <c r="Z494" s="125"/>
    </row>
    <row r="495" spans="1:26" s="18" customFormat="1" ht="22.15" hidden="1" customHeight="1">
      <c r="A495" s="73">
        <v>108</v>
      </c>
      <c r="B495" s="80" t="s">
        <v>195</v>
      </c>
      <c r="C495" s="73">
        <v>2020</v>
      </c>
      <c r="D495" s="73">
        <v>2027</v>
      </c>
      <c r="E495" s="193" t="s">
        <v>30</v>
      </c>
      <c r="F495" s="30" t="s">
        <v>49</v>
      </c>
      <c r="G495" s="7">
        <f t="shared" si="390"/>
        <v>2300000</v>
      </c>
      <c r="H495" s="7">
        <f>H496+H497</f>
        <v>400000</v>
      </c>
      <c r="I495" s="7">
        <f t="shared" ref="I495:O495" si="396">I496+I497</f>
        <v>0</v>
      </c>
      <c r="J495" s="7">
        <f t="shared" si="396"/>
        <v>0</v>
      </c>
      <c r="K495" s="7">
        <f t="shared" si="396"/>
        <v>0</v>
      </c>
      <c r="L495" s="7">
        <f t="shared" si="396"/>
        <v>1000000</v>
      </c>
      <c r="M495" s="7">
        <f t="shared" si="396"/>
        <v>300000</v>
      </c>
      <c r="N495" s="7">
        <f t="shared" si="396"/>
        <v>300000</v>
      </c>
      <c r="O495" s="53">
        <f t="shared" si="396"/>
        <v>300000</v>
      </c>
      <c r="P495" s="123" t="s">
        <v>20</v>
      </c>
      <c r="Q495" s="123" t="s">
        <v>59</v>
      </c>
      <c r="R495" s="123">
        <f t="shared" ref="R495" si="397">S495+T495+U495+V495+W495+X495+Y495+Z495</f>
        <v>5</v>
      </c>
      <c r="S495" s="123">
        <v>1</v>
      </c>
      <c r="T495" s="123">
        <v>0</v>
      </c>
      <c r="U495" s="123">
        <v>0</v>
      </c>
      <c r="V495" s="123">
        <v>0</v>
      </c>
      <c r="W495" s="123">
        <v>1</v>
      </c>
      <c r="X495" s="123">
        <v>1</v>
      </c>
      <c r="Y495" s="123">
        <v>1</v>
      </c>
      <c r="Z495" s="123">
        <v>1</v>
      </c>
    </row>
    <row r="496" spans="1:26" s="18" customFormat="1" ht="56.25" hidden="1">
      <c r="A496" s="139"/>
      <c r="B496" s="81"/>
      <c r="C496" s="139"/>
      <c r="D496" s="139"/>
      <c r="E496" s="194"/>
      <c r="F496" s="30" t="s">
        <v>60</v>
      </c>
      <c r="G496" s="7">
        <f t="shared" si="390"/>
        <v>2300000</v>
      </c>
      <c r="H496" s="7">
        <v>400000</v>
      </c>
      <c r="I496" s="7">
        <v>0</v>
      </c>
      <c r="J496" s="56">
        <v>0</v>
      </c>
      <c r="K496" s="56">
        <v>0</v>
      </c>
      <c r="L496" s="7">
        <v>1000000</v>
      </c>
      <c r="M496" s="7">
        <v>300000</v>
      </c>
      <c r="N496" s="7">
        <v>300000</v>
      </c>
      <c r="O496" s="53">
        <v>300000</v>
      </c>
      <c r="P496" s="124"/>
      <c r="Q496" s="124"/>
      <c r="R496" s="124"/>
      <c r="S496" s="124"/>
      <c r="T496" s="124"/>
      <c r="U496" s="124"/>
      <c r="V496" s="124"/>
      <c r="W496" s="124"/>
      <c r="X496" s="124"/>
      <c r="Y496" s="124"/>
      <c r="Z496" s="124"/>
    </row>
    <row r="497" spans="1:26" s="18" customFormat="1" ht="36.6" hidden="1" customHeight="1">
      <c r="A497" s="140"/>
      <c r="B497" s="82"/>
      <c r="C497" s="140"/>
      <c r="D497" s="140"/>
      <c r="E497" s="195"/>
      <c r="F497" s="27" t="s">
        <v>61</v>
      </c>
      <c r="G497" s="7">
        <f t="shared" si="390"/>
        <v>0</v>
      </c>
      <c r="H497" s="7">
        <v>0</v>
      </c>
      <c r="I497" s="7">
        <v>0</v>
      </c>
      <c r="J497" s="7">
        <v>0</v>
      </c>
      <c r="K497" s="7">
        <v>0</v>
      </c>
      <c r="L497" s="7">
        <v>0</v>
      </c>
      <c r="M497" s="7">
        <v>0</v>
      </c>
      <c r="N497" s="7">
        <v>0</v>
      </c>
      <c r="O497" s="53">
        <v>0</v>
      </c>
      <c r="P497" s="125"/>
      <c r="Q497" s="125"/>
      <c r="R497" s="125"/>
      <c r="S497" s="125"/>
      <c r="T497" s="125"/>
      <c r="U497" s="125"/>
      <c r="V497" s="125"/>
      <c r="W497" s="125"/>
      <c r="X497" s="125"/>
      <c r="Y497" s="125"/>
      <c r="Z497" s="125"/>
    </row>
    <row r="498" spans="1:26" s="18" customFormat="1" ht="27.6" hidden="1" customHeight="1">
      <c r="A498" s="73">
        <v>109</v>
      </c>
      <c r="B498" s="80" t="s">
        <v>164</v>
      </c>
      <c r="C498" s="73">
        <v>2020</v>
      </c>
      <c r="D498" s="73">
        <v>2027</v>
      </c>
      <c r="E498" s="193" t="s">
        <v>30</v>
      </c>
      <c r="F498" s="30" t="s">
        <v>49</v>
      </c>
      <c r="G498" s="7">
        <f t="shared" si="390"/>
        <v>850000</v>
      </c>
      <c r="H498" s="7">
        <f>H499+H500</f>
        <v>100000</v>
      </c>
      <c r="I498" s="7">
        <f t="shared" ref="I498:O498" si="398">I499+I500</f>
        <v>0</v>
      </c>
      <c r="J498" s="7">
        <f t="shared" si="398"/>
        <v>0</v>
      </c>
      <c r="K498" s="7">
        <f t="shared" si="398"/>
        <v>0</v>
      </c>
      <c r="L498" s="7">
        <f t="shared" si="398"/>
        <v>0</v>
      </c>
      <c r="M498" s="7">
        <f t="shared" si="398"/>
        <v>200000</v>
      </c>
      <c r="N498" s="7">
        <f t="shared" si="398"/>
        <v>250000</v>
      </c>
      <c r="O498" s="53">
        <f t="shared" si="398"/>
        <v>300000</v>
      </c>
      <c r="P498" s="123" t="s">
        <v>167</v>
      </c>
      <c r="Q498" s="123" t="s">
        <v>59</v>
      </c>
      <c r="R498" s="123">
        <f t="shared" ref="R498" si="399">S498+T498+U498+V498+W498+X498+Y498+Z498</f>
        <v>4</v>
      </c>
      <c r="S498" s="123">
        <v>1</v>
      </c>
      <c r="T498" s="123">
        <v>0</v>
      </c>
      <c r="U498" s="123">
        <v>0</v>
      </c>
      <c r="V498" s="123">
        <v>0</v>
      </c>
      <c r="W498" s="123">
        <v>0</v>
      </c>
      <c r="X498" s="123">
        <v>1</v>
      </c>
      <c r="Y498" s="123">
        <v>1</v>
      </c>
      <c r="Z498" s="123">
        <v>1</v>
      </c>
    </row>
    <row r="499" spans="1:26" s="18" customFormat="1" ht="56.25" hidden="1">
      <c r="A499" s="139"/>
      <c r="B499" s="81"/>
      <c r="C499" s="139"/>
      <c r="D499" s="139"/>
      <c r="E499" s="194"/>
      <c r="F499" s="30" t="s">
        <v>60</v>
      </c>
      <c r="G499" s="7">
        <f t="shared" si="390"/>
        <v>850000</v>
      </c>
      <c r="H499" s="7">
        <v>100000</v>
      </c>
      <c r="I499" s="7">
        <v>0</v>
      </c>
      <c r="J499" s="7">
        <v>0</v>
      </c>
      <c r="K499" s="7">
        <v>0</v>
      </c>
      <c r="L499" s="7">
        <v>0</v>
      </c>
      <c r="M499" s="7">
        <v>200000</v>
      </c>
      <c r="N499" s="7">
        <v>250000</v>
      </c>
      <c r="O499" s="53">
        <v>300000</v>
      </c>
      <c r="P499" s="124"/>
      <c r="Q499" s="124"/>
      <c r="R499" s="124"/>
      <c r="S499" s="124"/>
      <c r="T499" s="124"/>
      <c r="U499" s="124"/>
      <c r="V499" s="124"/>
      <c r="W499" s="124"/>
      <c r="X499" s="124"/>
      <c r="Y499" s="124"/>
      <c r="Z499" s="124"/>
    </row>
    <row r="500" spans="1:26" s="18" customFormat="1" ht="31.15" hidden="1" customHeight="1">
      <c r="A500" s="140"/>
      <c r="B500" s="82"/>
      <c r="C500" s="140"/>
      <c r="D500" s="140"/>
      <c r="E500" s="195"/>
      <c r="F500" s="27" t="s">
        <v>61</v>
      </c>
      <c r="G500" s="7">
        <f t="shared" si="390"/>
        <v>0</v>
      </c>
      <c r="H500" s="7">
        <v>0</v>
      </c>
      <c r="I500" s="7">
        <v>0</v>
      </c>
      <c r="J500" s="7">
        <v>0</v>
      </c>
      <c r="K500" s="7">
        <v>0</v>
      </c>
      <c r="L500" s="7">
        <v>0</v>
      </c>
      <c r="M500" s="7">
        <v>0</v>
      </c>
      <c r="N500" s="7">
        <v>0</v>
      </c>
      <c r="O500" s="53">
        <v>0</v>
      </c>
      <c r="P500" s="125"/>
      <c r="Q500" s="125"/>
      <c r="R500" s="125"/>
      <c r="S500" s="125"/>
      <c r="T500" s="125"/>
      <c r="U500" s="125"/>
      <c r="V500" s="125"/>
      <c r="W500" s="125"/>
      <c r="X500" s="125"/>
      <c r="Y500" s="125"/>
      <c r="Z500" s="125"/>
    </row>
    <row r="501" spans="1:26" s="18" customFormat="1" ht="31.15" hidden="1" customHeight="1">
      <c r="A501" s="73" t="s">
        <v>322</v>
      </c>
      <c r="B501" s="80" t="s">
        <v>401</v>
      </c>
      <c r="C501" s="73">
        <v>2025</v>
      </c>
      <c r="D501" s="73">
        <v>2027</v>
      </c>
      <c r="E501" s="193" t="s">
        <v>30</v>
      </c>
      <c r="F501" s="30" t="s">
        <v>49</v>
      </c>
      <c r="G501" s="7">
        <f t="shared" si="390"/>
        <v>1200000</v>
      </c>
      <c r="H501" s="7">
        <f>H502+H503</f>
        <v>0</v>
      </c>
      <c r="I501" s="7">
        <f t="shared" ref="I501:L501" si="400">I502+I503</f>
        <v>0</v>
      </c>
      <c r="J501" s="7">
        <f t="shared" si="400"/>
        <v>0</v>
      </c>
      <c r="K501" s="7">
        <f t="shared" si="400"/>
        <v>0</v>
      </c>
      <c r="L501" s="7">
        <f t="shared" si="400"/>
        <v>0</v>
      </c>
      <c r="M501" s="7">
        <v>400000</v>
      </c>
      <c r="N501" s="7">
        <v>400000</v>
      </c>
      <c r="O501" s="53">
        <v>400000</v>
      </c>
      <c r="P501" s="123" t="s">
        <v>323</v>
      </c>
      <c r="Q501" s="26"/>
      <c r="R501" s="123">
        <f>S501+T501+U501+V501+W501+X501+Y501+Z501</f>
        <v>6</v>
      </c>
      <c r="S501" s="123">
        <v>0</v>
      </c>
      <c r="T501" s="123">
        <v>0</v>
      </c>
      <c r="U501" s="123">
        <v>0</v>
      </c>
      <c r="V501" s="123">
        <v>0</v>
      </c>
      <c r="W501" s="123">
        <v>0</v>
      </c>
      <c r="X501" s="123">
        <v>2</v>
      </c>
      <c r="Y501" s="123">
        <v>2</v>
      </c>
      <c r="Z501" s="123">
        <v>2</v>
      </c>
    </row>
    <row r="502" spans="1:26" s="18" customFormat="1" ht="31.15" hidden="1" customHeight="1">
      <c r="A502" s="139"/>
      <c r="B502" s="81"/>
      <c r="C502" s="74"/>
      <c r="D502" s="74"/>
      <c r="E502" s="194"/>
      <c r="F502" s="30" t="s">
        <v>60</v>
      </c>
      <c r="G502" s="7">
        <f t="shared" si="390"/>
        <v>0</v>
      </c>
      <c r="H502" s="7">
        <v>0</v>
      </c>
      <c r="I502" s="7">
        <v>0</v>
      </c>
      <c r="J502" s="7">
        <v>0</v>
      </c>
      <c r="K502" s="7">
        <v>0</v>
      </c>
      <c r="L502" s="7">
        <v>0</v>
      </c>
      <c r="M502" s="7">
        <v>0</v>
      </c>
      <c r="N502" s="7">
        <v>0</v>
      </c>
      <c r="O502" s="53">
        <v>0</v>
      </c>
      <c r="P502" s="124"/>
      <c r="Q502" s="26" t="s">
        <v>59</v>
      </c>
      <c r="R502" s="124"/>
      <c r="S502" s="124"/>
      <c r="T502" s="124"/>
      <c r="U502" s="124"/>
      <c r="V502" s="124"/>
      <c r="W502" s="124"/>
      <c r="X502" s="133"/>
      <c r="Y502" s="133"/>
      <c r="Z502" s="133"/>
    </row>
    <row r="503" spans="1:26" s="18" customFormat="1" ht="31.15" hidden="1" customHeight="1">
      <c r="A503" s="140"/>
      <c r="B503" s="82"/>
      <c r="C503" s="75"/>
      <c r="D503" s="75"/>
      <c r="E503" s="195"/>
      <c r="F503" s="27" t="s">
        <v>61</v>
      </c>
      <c r="G503" s="7">
        <f t="shared" si="390"/>
        <v>1200000</v>
      </c>
      <c r="H503" s="7">
        <v>0</v>
      </c>
      <c r="I503" s="7">
        <v>0</v>
      </c>
      <c r="J503" s="7">
        <v>0</v>
      </c>
      <c r="K503" s="7">
        <v>0</v>
      </c>
      <c r="L503" s="7">
        <v>0</v>
      </c>
      <c r="M503" s="7">
        <v>400000</v>
      </c>
      <c r="N503" s="7">
        <v>400000</v>
      </c>
      <c r="O503" s="53">
        <v>400000</v>
      </c>
      <c r="P503" s="125"/>
      <c r="Q503" s="26"/>
      <c r="R503" s="125"/>
      <c r="S503" s="125"/>
      <c r="T503" s="125"/>
      <c r="U503" s="125"/>
      <c r="V503" s="125"/>
      <c r="W503" s="125"/>
      <c r="X503" s="138"/>
      <c r="Y503" s="138"/>
      <c r="Z503" s="138"/>
    </row>
    <row r="504" spans="1:26" s="18" customFormat="1" ht="31.15" hidden="1" customHeight="1">
      <c r="A504" s="73" t="s">
        <v>404</v>
      </c>
      <c r="B504" s="212" t="s">
        <v>402</v>
      </c>
      <c r="C504" s="73">
        <v>2025</v>
      </c>
      <c r="D504" s="73">
        <v>2025</v>
      </c>
      <c r="E504" s="193" t="s">
        <v>30</v>
      </c>
      <c r="F504" s="30" t="s">
        <v>49</v>
      </c>
      <c r="G504" s="7">
        <f>H504+I504+J504+K504+L504+M504+N504+O504</f>
        <v>257078.01</v>
      </c>
      <c r="H504" s="7">
        <f>H505+H506</f>
        <v>0</v>
      </c>
      <c r="I504" s="7">
        <f t="shared" ref="I504:L504" si="401">I505+I506</f>
        <v>0</v>
      </c>
      <c r="J504" s="7">
        <f t="shared" si="401"/>
        <v>0</v>
      </c>
      <c r="K504" s="7">
        <f t="shared" si="401"/>
        <v>0</v>
      </c>
      <c r="L504" s="7">
        <f t="shared" si="401"/>
        <v>0</v>
      </c>
      <c r="M504" s="7">
        <v>257078.01</v>
      </c>
      <c r="N504" s="7">
        <v>0</v>
      </c>
      <c r="O504" s="53">
        <f t="shared" ref="O504" si="402">O505+O506</f>
        <v>0</v>
      </c>
      <c r="P504" s="123" t="s">
        <v>403</v>
      </c>
      <c r="Q504" s="123" t="s">
        <v>59</v>
      </c>
      <c r="R504" s="123">
        <f>S504+T504+U504+V504+W504+X504+Y504+Z504</f>
        <v>29</v>
      </c>
      <c r="S504" s="123">
        <v>0</v>
      </c>
      <c r="T504" s="123">
        <v>0</v>
      </c>
      <c r="U504" s="123">
        <v>0</v>
      </c>
      <c r="V504" s="123">
        <v>0</v>
      </c>
      <c r="W504" s="123">
        <v>0</v>
      </c>
      <c r="X504" s="123">
        <v>29</v>
      </c>
      <c r="Y504" s="123">
        <v>0</v>
      </c>
      <c r="Z504" s="123">
        <v>0</v>
      </c>
    </row>
    <row r="505" spans="1:26" s="18" customFormat="1" ht="31.15" hidden="1" customHeight="1">
      <c r="A505" s="139" t="s">
        <v>404</v>
      </c>
      <c r="B505" s="213"/>
      <c r="C505" s="139"/>
      <c r="D505" s="139"/>
      <c r="E505" s="194"/>
      <c r="F505" s="30" t="s">
        <v>60</v>
      </c>
      <c r="G505" s="7">
        <f t="shared" si="390"/>
        <v>257078.01</v>
      </c>
      <c r="H505" s="7">
        <v>0</v>
      </c>
      <c r="I505" s="7">
        <v>0</v>
      </c>
      <c r="J505" s="7">
        <v>0</v>
      </c>
      <c r="K505" s="7">
        <v>0</v>
      </c>
      <c r="L505" s="7">
        <v>0</v>
      </c>
      <c r="M505" s="7">
        <v>257078.01</v>
      </c>
      <c r="N505" s="7">
        <v>0</v>
      </c>
      <c r="O505" s="53">
        <v>0</v>
      </c>
      <c r="P505" s="124"/>
      <c r="Q505" s="124"/>
      <c r="R505" s="124"/>
      <c r="S505" s="124"/>
      <c r="T505" s="124"/>
      <c r="U505" s="124"/>
      <c r="V505" s="124"/>
      <c r="W505" s="124"/>
      <c r="X505" s="124"/>
      <c r="Y505" s="124"/>
      <c r="Z505" s="124"/>
    </row>
    <row r="506" spans="1:26" s="18" customFormat="1" ht="31.15" hidden="1" customHeight="1">
      <c r="A506" s="140"/>
      <c r="B506" s="214"/>
      <c r="C506" s="140"/>
      <c r="D506" s="140"/>
      <c r="E506" s="195"/>
      <c r="F506" s="27" t="s">
        <v>61</v>
      </c>
      <c r="G506" s="7">
        <f t="shared" si="390"/>
        <v>0</v>
      </c>
      <c r="H506" s="7">
        <v>0</v>
      </c>
      <c r="I506" s="7">
        <v>0</v>
      </c>
      <c r="J506" s="7">
        <v>0</v>
      </c>
      <c r="K506" s="7">
        <v>0</v>
      </c>
      <c r="L506" s="7">
        <v>0</v>
      </c>
      <c r="M506" s="7">
        <v>0</v>
      </c>
      <c r="N506" s="7">
        <v>0</v>
      </c>
      <c r="O506" s="53">
        <v>0</v>
      </c>
      <c r="P506" s="125"/>
      <c r="Q506" s="125"/>
      <c r="R506" s="125"/>
      <c r="S506" s="125"/>
      <c r="T506" s="125"/>
      <c r="U506" s="125"/>
      <c r="V506" s="125"/>
      <c r="W506" s="125"/>
      <c r="X506" s="125"/>
      <c r="Y506" s="125"/>
      <c r="Z506" s="125"/>
    </row>
    <row r="507" spans="1:26" s="18" customFormat="1" ht="31.15" hidden="1" customHeight="1">
      <c r="A507" s="123">
        <v>110</v>
      </c>
      <c r="B507" s="199" t="s">
        <v>79</v>
      </c>
      <c r="C507" s="222"/>
      <c r="D507" s="223"/>
      <c r="E507" s="123" t="s">
        <v>48</v>
      </c>
      <c r="F507" s="30" t="s">
        <v>49</v>
      </c>
      <c r="G507" s="7">
        <f t="shared" ref="G507:G509" si="403">H507+I507+J507+K507+L507+M507+N507+O507</f>
        <v>67412089.689999998</v>
      </c>
      <c r="H507" s="7">
        <f t="shared" ref="H507:O507" si="404">H508+H509</f>
        <v>6199526.5600000005</v>
      </c>
      <c r="I507" s="7">
        <f t="shared" si="404"/>
        <v>6427845.2999999998</v>
      </c>
      <c r="J507" s="7">
        <f t="shared" si="404"/>
        <v>5865097.9399999995</v>
      </c>
      <c r="K507" s="7">
        <f t="shared" si="404"/>
        <v>8091046.2600000007</v>
      </c>
      <c r="L507" s="7">
        <f t="shared" si="404"/>
        <v>9752665.4600000009</v>
      </c>
      <c r="M507" s="7">
        <f t="shared" si="404"/>
        <v>9913354.7300000004</v>
      </c>
      <c r="N507" s="7">
        <f t="shared" si="404"/>
        <v>10306276.720000001</v>
      </c>
      <c r="O507" s="7">
        <f t="shared" si="404"/>
        <v>10856276.720000001</v>
      </c>
      <c r="P507" s="73" t="s">
        <v>48</v>
      </c>
      <c r="Q507" s="73" t="s">
        <v>48</v>
      </c>
      <c r="R507" s="73" t="s">
        <v>48</v>
      </c>
      <c r="S507" s="73" t="s">
        <v>48</v>
      </c>
      <c r="T507" s="73" t="s">
        <v>48</v>
      </c>
      <c r="U507" s="73" t="s">
        <v>48</v>
      </c>
      <c r="V507" s="73" t="s">
        <v>48</v>
      </c>
      <c r="W507" s="73" t="s">
        <v>48</v>
      </c>
      <c r="X507" s="73" t="s">
        <v>48</v>
      </c>
      <c r="Y507" s="73" t="s">
        <v>48</v>
      </c>
      <c r="Z507" s="73" t="s">
        <v>48</v>
      </c>
    </row>
    <row r="508" spans="1:26" s="18" customFormat="1" ht="43.9" hidden="1" customHeight="1">
      <c r="A508" s="124"/>
      <c r="B508" s="202"/>
      <c r="C508" s="224"/>
      <c r="D508" s="225"/>
      <c r="E508" s="124"/>
      <c r="F508" s="30" t="s">
        <v>60</v>
      </c>
      <c r="G508" s="7">
        <f t="shared" si="403"/>
        <v>66212089.689999998</v>
      </c>
      <c r="H508" s="31">
        <f>H481+H487+H490+H493+H496+H499+H505+H502</f>
        <v>6199526.5600000005</v>
      </c>
      <c r="I508" s="31">
        <f t="shared" ref="I508:O508" si="405">I481+I487+I490+I493+I496+I499+I505+I502</f>
        <v>6427845.2999999998</v>
      </c>
      <c r="J508" s="31">
        <f t="shared" si="405"/>
        <v>5865097.9399999995</v>
      </c>
      <c r="K508" s="31">
        <f t="shared" si="405"/>
        <v>8091046.2600000007</v>
      </c>
      <c r="L508" s="31">
        <f t="shared" si="405"/>
        <v>9752665.4600000009</v>
      </c>
      <c r="M508" s="31">
        <f t="shared" si="405"/>
        <v>9513354.7300000004</v>
      </c>
      <c r="N508" s="31">
        <f t="shared" si="405"/>
        <v>9906276.7200000007</v>
      </c>
      <c r="O508" s="31">
        <f t="shared" si="405"/>
        <v>10456276.720000001</v>
      </c>
      <c r="P508" s="139"/>
      <c r="Q508" s="139"/>
      <c r="R508" s="139"/>
      <c r="S508" s="139"/>
      <c r="T508" s="139"/>
      <c r="U508" s="139"/>
      <c r="V508" s="139"/>
      <c r="W508" s="139"/>
      <c r="X508" s="139"/>
      <c r="Y508" s="139"/>
      <c r="Z508" s="139"/>
    </row>
    <row r="509" spans="1:26" s="18" customFormat="1" ht="31.15" hidden="1" customHeight="1">
      <c r="A509" s="125"/>
      <c r="B509" s="205"/>
      <c r="C509" s="226"/>
      <c r="D509" s="227"/>
      <c r="E509" s="125"/>
      <c r="F509" s="27" t="s">
        <v>61</v>
      </c>
      <c r="G509" s="7">
        <f t="shared" si="403"/>
        <v>1200000</v>
      </c>
      <c r="H509" s="31">
        <f>H482+H488+H491+H494+H497+H500+H506+H503</f>
        <v>0</v>
      </c>
      <c r="I509" s="31">
        <f t="shared" ref="I509:O509" si="406">I482+I488+I491+I494+I497+I500+I506+I503</f>
        <v>0</v>
      </c>
      <c r="J509" s="31">
        <f t="shared" si="406"/>
        <v>0</v>
      </c>
      <c r="K509" s="31">
        <f t="shared" si="406"/>
        <v>0</v>
      </c>
      <c r="L509" s="31">
        <f t="shared" si="406"/>
        <v>0</v>
      </c>
      <c r="M509" s="31">
        <f t="shared" si="406"/>
        <v>400000</v>
      </c>
      <c r="N509" s="31">
        <f t="shared" si="406"/>
        <v>400000</v>
      </c>
      <c r="O509" s="31">
        <f t="shared" si="406"/>
        <v>400000</v>
      </c>
      <c r="P509" s="140"/>
      <c r="Q509" s="140"/>
      <c r="R509" s="140"/>
      <c r="S509" s="140"/>
      <c r="T509" s="140"/>
      <c r="U509" s="140"/>
      <c r="V509" s="140"/>
      <c r="W509" s="140"/>
      <c r="X509" s="140"/>
      <c r="Y509" s="140"/>
      <c r="Z509" s="140"/>
    </row>
    <row r="510" spans="1:26" s="18" customFormat="1" ht="64.900000000000006" hidden="1" customHeight="1">
      <c r="A510" s="25">
        <v>111</v>
      </c>
      <c r="B510" s="176" t="s">
        <v>179</v>
      </c>
      <c r="C510" s="177"/>
      <c r="D510" s="177"/>
      <c r="E510" s="178"/>
      <c r="F510" s="32" t="s">
        <v>48</v>
      </c>
      <c r="G510" s="32" t="s">
        <v>48</v>
      </c>
      <c r="H510" s="32" t="s">
        <v>48</v>
      </c>
      <c r="I510" s="32" t="s">
        <v>48</v>
      </c>
      <c r="J510" s="32" t="s">
        <v>48</v>
      </c>
      <c r="K510" s="32" t="s">
        <v>48</v>
      </c>
      <c r="L510" s="32" t="s">
        <v>48</v>
      </c>
      <c r="M510" s="32" t="s">
        <v>48</v>
      </c>
      <c r="N510" s="32" t="s">
        <v>48</v>
      </c>
      <c r="O510" s="32" t="s">
        <v>48</v>
      </c>
      <c r="P510" s="32" t="s">
        <v>48</v>
      </c>
      <c r="Q510" s="32" t="s">
        <v>48</v>
      </c>
      <c r="R510" s="32" t="s">
        <v>48</v>
      </c>
      <c r="S510" s="32" t="s">
        <v>48</v>
      </c>
      <c r="T510" s="32" t="s">
        <v>48</v>
      </c>
      <c r="U510" s="32" t="s">
        <v>48</v>
      </c>
      <c r="V510" s="32" t="s">
        <v>48</v>
      </c>
      <c r="W510" s="32" t="s">
        <v>48</v>
      </c>
      <c r="X510" s="32" t="s">
        <v>48</v>
      </c>
      <c r="Y510" s="32" t="s">
        <v>48</v>
      </c>
      <c r="Z510" s="32"/>
    </row>
    <row r="511" spans="1:26" s="18" customFormat="1" ht="57" hidden="1" customHeight="1">
      <c r="A511" s="28">
        <v>112</v>
      </c>
      <c r="B511" s="19" t="s">
        <v>180</v>
      </c>
      <c r="C511" s="21">
        <v>2020</v>
      </c>
      <c r="D511" s="21">
        <v>2027</v>
      </c>
      <c r="E511" s="35" t="s">
        <v>181</v>
      </c>
      <c r="F511" s="21" t="s">
        <v>48</v>
      </c>
      <c r="G511" s="21" t="s">
        <v>48</v>
      </c>
      <c r="H511" s="21" t="s">
        <v>48</v>
      </c>
      <c r="I511" s="21" t="s">
        <v>48</v>
      </c>
      <c r="J511" s="21" t="s">
        <v>48</v>
      </c>
      <c r="K511" s="21" t="s">
        <v>48</v>
      </c>
      <c r="L511" s="21" t="s">
        <v>48</v>
      </c>
      <c r="M511" s="21" t="s">
        <v>48</v>
      </c>
      <c r="N511" s="21" t="s">
        <v>48</v>
      </c>
      <c r="O511" s="21" t="s">
        <v>48</v>
      </c>
      <c r="P511" s="21" t="s">
        <v>48</v>
      </c>
      <c r="Q511" s="21" t="s">
        <v>48</v>
      </c>
      <c r="R511" s="21" t="s">
        <v>48</v>
      </c>
      <c r="S511" s="21" t="s">
        <v>48</v>
      </c>
      <c r="T511" s="21" t="s">
        <v>48</v>
      </c>
      <c r="U511" s="21" t="s">
        <v>48</v>
      </c>
      <c r="V511" s="21" t="s">
        <v>48</v>
      </c>
      <c r="W511" s="21" t="s">
        <v>48</v>
      </c>
      <c r="X511" s="21" t="s">
        <v>48</v>
      </c>
      <c r="Y511" s="21" t="s">
        <v>48</v>
      </c>
      <c r="Z511" s="21" t="s">
        <v>48</v>
      </c>
    </row>
    <row r="512" spans="1:26" s="18" customFormat="1" ht="42.75" hidden="1" customHeight="1">
      <c r="A512" s="73">
        <v>113</v>
      </c>
      <c r="B512" s="80" t="s">
        <v>183</v>
      </c>
      <c r="C512" s="73">
        <v>2020</v>
      </c>
      <c r="D512" s="73">
        <v>2027</v>
      </c>
      <c r="E512" s="193" t="s">
        <v>182</v>
      </c>
      <c r="F512" s="30" t="s">
        <v>49</v>
      </c>
      <c r="G512" s="7">
        <f>H512+I512+J512+K512+L512+M512+N512+O512</f>
        <v>55000</v>
      </c>
      <c r="H512" s="56">
        <f>H513+H514</f>
        <v>0</v>
      </c>
      <c r="I512" s="56">
        <f t="shared" ref="I512:N512" si="407">I513+I514</f>
        <v>25000</v>
      </c>
      <c r="J512" s="56">
        <f t="shared" si="407"/>
        <v>0</v>
      </c>
      <c r="K512" s="56">
        <f t="shared" si="407"/>
        <v>0</v>
      </c>
      <c r="L512" s="56">
        <f t="shared" si="407"/>
        <v>0</v>
      </c>
      <c r="M512" s="56">
        <f t="shared" si="407"/>
        <v>10000</v>
      </c>
      <c r="N512" s="56">
        <f t="shared" si="407"/>
        <v>10000</v>
      </c>
      <c r="O512" s="57">
        <f t="shared" ref="O512" si="408">O513+O514</f>
        <v>10000</v>
      </c>
      <c r="P512" s="123" t="s">
        <v>186</v>
      </c>
      <c r="Q512" s="123" t="s">
        <v>187</v>
      </c>
      <c r="R512" s="123" t="s">
        <v>48</v>
      </c>
      <c r="S512" s="123">
        <v>114</v>
      </c>
      <c r="T512" s="123">
        <v>113</v>
      </c>
      <c r="U512" s="123">
        <v>114</v>
      </c>
      <c r="V512" s="123">
        <v>123.57</v>
      </c>
      <c r="W512" s="123">
        <v>153.79</v>
      </c>
      <c r="X512" s="123">
        <v>154.44</v>
      </c>
      <c r="Y512" s="123">
        <v>158.07</v>
      </c>
      <c r="Z512" s="123">
        <v>160.29</v>
      </c>
    </row>
    <row r="513" spans="1:26" s="18" customFormat="1" ht="56.25" hidden="1">
      <c r="A513" s="139"/>
      <c r="B513" s="81"/>
      <c r="C513" s="139"/>
      <c r="D513" s="139"/>
      <c r="E513" s="210"/>
      <c r="F513" s="30" t="s">
        <v>60</v>
      </c>
      <c r="G513" s="7">
        <f t="shared" ref="G513:G523" si="409">H513+I513+J513+K513+L513+M513+N513+O513</f>
        <v>55000</v>
      </c>
      <c r="H513" s="56">
        <f>H516</f>
        <v>0</v>
      </c>
      <c r="I513" s="56">
        <v>25000</v>
      </c>
      <c r="J513" s="56">
        <v>0</v>
      </c>
      <c r="K513" s="56">
        <v>0</v>
      </c>
      <c r="L513" s="56">
        <v>0</v>
      </c>
      <c r="M513" s="56">
        <v>10000</v>
      </c>
      <c r="N513" s="56">
        <v>10000</v>
      </c>
      <c r="O513" s="57">
        <v>10000</v>
      </c>
      <c r="P513" s="124"/>
      <c r="Q513" s="124"/>
      <c r="R513" s="124"/>
      <c r="S513" s="124"/>
      <c r="T513" s="124"/>
      <c r="U513" s="124"/>
      <c r="V513" s="124"/>
      <c r="W513" s="124"/>
      <c r="X513" s="124"/>
      <c r="Y513" s="124"/>
      <c r="Z513" s="124"/>
    </row>
    <row r="514" spans="1:26" s="18" customFormat="1" ht="99" hidden="1" customHeight="1">
      <c r="A514" s="140"/>
      <c r="B514" s="82"/>
      <c r="C514" s="140"/>
      <c r="D514" s="140"/>
      <c r="E514" s="211"/>
      <c r="F514" s="27" t="s">
        <v>61</v>
      </c>
      <c r="G514" s="7">
        <f t="shared" si="409"/>
        <v>0</v>
      </c>
      <c r="H514" s="56">
        <f>H517</f>
        <v>0</v>
      </c>
      <c r="I514" s="56">
        <f t="shared" ref="I514:N514" si="410">I517</f>
        <v>0</v>
      </c>
      <c r="J514" s="56">
        <f t="shared" si="410"/>
        <v>0</v>
      </c>
      <c r="K514" s="56">
        <f t="shared" si="410"/>
        <v>0</v>
      </c>
      <c r="L514" s="56">
        <f t="shared" si="410"/>
        <v>0</v>
      </c>
      <c r="M514" s="56">
        <f t="shared" si="410"/>
        <v>0</v>
      </c>
      <c r="N514" s="56">
        <f t="shared" si="410"/>
        <v>0</v>
      </c>
      <c r="O514" s="57">
        <f t="shared" ref="O514" si="411">O517</f>
        <v>0</v>
      </c>
      <c r="P514" s="125"/>
      <c r="Q514" s="125"/>
      <c r="R514" s="125"/>
      <c r="S514" s="125"/>
      <c r="T514" s="125"/>
      <c r="U514" s="125"/>
      <c r="V514" s="125"/>
      <c r="W514" s="125"/>
      <c r="X514" s="125"/>
      <c r="Y514" s="125"/>
      <c r="Z514" s="125"/>
    </row>
    <row r="515" spans="1:26" s="18" customFormat="1" ht="42.75" hidden="1" customHeight="1">
      <c r="A515" s="73">
        <v>114</v>
      </c>
      <c r="B515" s="80" t="s">
        <v>188</v>
      </c>
      <c r="C515" s="73">
        <v>2020</v>
      </c>
      <c r="D515" s="73">
        <v>2027</v>
      </c>
      <c r="E515" s="193" t="s">
        <v>182</v>
      </c>
      <c r="F515" s="30" t="s">
        <v>49</v>
      </c>
      <c r="G515" s="7">
        <f t="shared" si="409"/>
        <v>960000</v>
      </c>
      <c r="H515" s="56">
        <f>H516+H517</f>
        <v>0</v>
      </c>
      <c r="I515" s="56">
        <f t="shared" ref="I515:N515" si="412">I516+I517</f>
        <v>240000</v>
      </c>
      <c r="J515" s="56">
        <f t="shared" si="412"/>
        <v>0</v>
      </c>
      <c r="K515" s="56">
        <f t="shared" si="412"/>
        <v>0</v>
      </c>
      <c r="L515" s="56">
        <f t="shared" si="412"/>
        <v>0</v>
      </c>
      <c r="M515" s="56">
        <f t="shared" si="412"/>
        <v>240000</v>
      </c>
      <c r="N515" s="56">
        <f t="shared" si="412"/>
        <v>240000</v>
      </c>
      <c r="O515" s="57">
        <f t="shared" ref="O515" si="413">O516+O517</f>
        <v>240000</v>
      </c>
      <c r="P515" s="123" t="s">
        <v>185</v>
      </c>
      <c r="Q515" s="123" t="s">
        <v>73</v>
      </c>
      <c r="R515" s="123" t="s">
        <v>48</v>
      </c>
      <c r="S515" s="123">
        <v>100</v>
      </c>
      <c r="T515" s="123">
        <v>100</v>
      </c>
      <c r="U515" s="123">
        <v>100</v>
      </c>
      <c r="V515" s="123">
        <v>100</v>
      </c>
      <c r="W515" s="123">
        <v>100</v>
      </c>
      <c r="X515" s="123">
        <v>100</v>
      </c>
      <c r="Y515" s="123">
        <v>100</v>
      </c>
      <c r="Z515" s="123">
        <v>100</v>
      </c>
    </row>
    <row r="516" spans="1:26" s="18" customFormat="1" ht="56.25" hidden="1">
      <c r="A516" s="139"/>
      <c r="B516" s="81"/>
      <c r="C516" s="139"/>
      <c r="D516" s="139"/>
      <c r="E516" s="210"/>
      <c r="F516" s="30" t="s">
        <v>60</v>
      </c>
      <c r="G516" s="7">
        <f t="shared" si="409"/>
        <v>960000</v>
      </c>
      <c r="H516" s="56">
        <v>0</v>
      </c>
      <c r="I516" s="56">
        <v>240000</v>
      </c>
      <c r="J516" s="56">
        <v>0</v>
      </c>
      <c r="K516" s="56">
        <v>0</v>
      </c>
      <c r="L516" s="56">
        <v>0</v>
      </c>
      <c r="M516" s="56">
        <v>240000</v>
      </c>
      <c r="N516" s="56">
        <v>240000</v>
      </c>
      <c r="O516" s="57">
        <v>240000</v>
      </c>
      <c r="P516" s="124"/>
      <c r="Q516" s="124"/>
      <c r="R516" s="124"/>
      <c r="S516" s="124"/>
      <c r="T516" s="124"/>
      <c r="U516" s="124"/>
      <c r="V516" s="124"/>
      <c r="W516" s="124"/>
      <c r="X516" s="124"/>
      <c r="Y516" s="124"/>
      <c r="Z516" s="124"/>
    </row>
    <row r="517" spans="1:26" s="18" customFormat="1" ht="45.75" hidden="1" customHeight="1">
      <c r="A517" s="140"/>
      <c r="B517" s="82"/>
      <c r="C517" s="140"/>
      <c r="D517" s="140"/>
      <c r="E517" s="211"/>
      <c r="F517" s="27" t="s">
        <v>61</v>
      </c>
      <c r="G517" s="7">
        <f t="shared" si="409"/>
        <v>0</v>
      </c>
      <c r="H517" s="7">
        <v>0</v>
      </c>
      <c r="I517" s="7">
        <v>0</v>
      </c>
      <c r="J517" s="7">
        <v>0</v>
      </c>
      <c r="K517" s="7">
        <v>0</v>
      </c>
      <c r="L517" s="7">
        <v>0</v>
      </c>
      <c r="M517" s="7">
        <v>0</v>
      </c>
      <c r="N517" s="7">
        <v>0</v>
      </c>
      <c r="O517" s="53">
        <v>0</v>
      </c>
      <c r="P517" s="125"/>
      <c r="Q517" s="125"/>
      <c r="R517" s="125"/>
      <c r="S517" s="125"/>
      <c r="T517" s="125"/>
      <c r="U517" s="125"/>
      <c r="V517" s="125"/>
      <c r="W517" s="125"/>
      <c r="X517" s="125"/>
      <c r="Y517" s="125"/>
      <c r="Z517" s="125"/>
    </row>
    <row r="518" spans="1:26" s="18" customFormat="1" ht="70.5" hidden="1" customHeight="1">
      <c r="A518" s="73">
        <v>115</v>
      </c>
      <c r="B518" s="80" t="s">
        <v>184</v>
      </c>
      <c r="C518" s="73">
        <v>2020</v>
      </c>
      <c r="D518" s="73">
        <v>2027</v>
      </c>
      <c r="E518" s="193" t="s">
        <v>182</v>
      </c>
      <c r="F518" s="30" t="s">
        <v>49</v>
      </c>
      <c r="G518" s="7">
        <f t="shared" si="409"/>
        <v>0</v>
      </c>
      <c r="H518" s="56">
        <f>H519+H520</f>
        <v>0</v>
      </c>
      <c r="I518" s="56">
        <f t="shared" ref="I518:N518" si="414">I519+I520</f>
        <v>0</v>
      </c>
      <c r="J518" s="56">
        <f t="shared" si="414"/>
        <v>0</v>
      </c>
      <c r="K518" s="56">
        <f t="shared" si="414"/>
        <v>0</v>
      </c>
      <c r="L518" s="56">
        <f t="shared" si="414"/>
        <v>0</v>
      </c>
      <c r="M518" s="56">
        <f t="shared" si="414"/>
        <v>0</v>
      </c>
      <c r="N518" s="56">
        <f t="shared" si="414"/>
        <v>0</v>
      </c>
      <c r="O518" s="57">
        <f t="shared" ref="O518" si="415">O519+O520</f>
        <v>0</v>
      </c>
      <c r="P518" s="123" t="s">
        <v>262</v>
      </c>
      <c r="Q518" s="123" t="s">
        <v>59</v>
      </c>
      <c r="R518" s="123">
        <f>S518+T518+U518+V518+W518+X518+Z518+Z518</f>
        <v>80</v>
      </c>
      <c r="S518" s="123">
        <v>10</v>
      </c>
      <c r="T518" s="123">
        <v>10</v>
      </c>
      <c r="U518" s="123">
        <v>10</v>
      </c>
      <c r="V518" s="123">
        <v>10</v>
      </c>
      <c r="W518" s="123">
        <v>10</v>
      </c>
      <c r="X518" s="123">
        <v>10</v>
      </c>
      <c r="Y518" s="123">
        <v>10</v>
      </c>
      <c r="Z518" s="123">
        <v>10</v>
      </c>
    </row>
    <row r="519" spans="1:26" s="18" customFormat="1" ht="56.25" hidden="1" customHeight="1">
      <c r="A519" s="139"/>
      <c r="B519" s="81"/>
      <c r="C519" s="139"/>
      <c r="D519" s="139"/>
      <c r="E519" s="210"/>
      <c r="F519" s="30" t="s">
        <v>60</v>
      </c>
      <c r="G519" s="7">
        <f t="shared" si="409"/>
        <v>0</v>
      </c>
      <c r="H519" s="56">
        <v>0</v>
      </c>
      <c r="I519" s="56">
        <v>0</v>
      </c>
      <c r="J519" s="56">
        <v>0</v>
      </c>
      <c r="K519" s="56">
        <v>0</v>
      </c>
      <c r="L519" s="56">
        <v>0</v>
      </c>
      <c r="M519" s="56">
        <v>0</v>
      </c>
      <c r="N519" s="56">
        <v>0</v>
      </c>
      <c r="O519" s="57">
        <v>0</v>
      </c>
      <c r="P519" s="124"/>
      <c r="Q519" s="124"/>
      <c r="R519" s="124"/>
      <c r="S519" s="124"/>
      <c r="T519" s="124"/>
      <c r="U519" s="124"/>
      <c r="V519" s="124"/>
      <c r="W519" s="124"/>
      <c r="X519" s="124"/>
      <c r="Y519" s="124"/>
      <c r="Z519" s="124"/>
    </row>
    <row r="520" spans="1:26" s="18" customFormat="1" ht="40.5" hidden="1" customHeight="1">
      <c r="A520" s="140"/>
      <c r="B520" s="82"/>
      <c r="C520" s="140"/>
      <c r="D520" s="140"/>
      <c r="E520" s="211"/>
      <c r="F520" s="27" t="s">
        <v>61</v>
      </c>
      <c r="G520" s="7">
        <f t="shared" si="409"/>
        <v>0</v>
      </c>
      <c r="H520" s="7">
        <v>0</v>
      </c>
      <c r="I520" s="7">
        <v>0</v>
      </c>
      <c r="J520" s="7">
        <v>0</v>
      </c>
      <c r="K520" s="7">
        <v>0</v>
      </c>
      <c r="L520" s="7">
        <v>0</v>
      </c>
      <c r="M520" s="7">
        <v>0</v>
      </c>
      <c r="N520" s="7">
        <v>0</v>
      </c>
      <c r="O520" s="53">
        <v>0</v>
      </c>
      <c r="P520" s="125"/>
      <c r="Q520" s="125"/>
      <c r="R520" s="125"/>
      <c r="S520" s="125"/>
      <c r="T520" s="125"/>
      <c r="U520" s="125"/>
      <c r="V520" s="125"/>
      <c r="W520" s="125"/>
      <c r="X520" s="125"/>
      <c r="Y520" s="125"/>
      <c r="Z520" s="125"/>
    </row>
    <row r="521" spans="1:26" s="18" customFormat="1" ht="35.25" hidden="1" customHeight="1">
      <c r="A521" s="123">
        <v>116</v>
      </c>
      <c r="B521" s="199" t="s">
        <v>178</v>
      </c>
      <c r="C521" s="215"/>
      <c r="D521" s="216"/>
      <c r="E521" s="123" t="s">
        <v>48</v>
      </c>
      <c r="F521" s="30" t="s">
        <v>49</v>
      </c>
      <c r="G521" s="7">
        <f t="shared" si="409"/>
        <v>1015000</v>
      </c>
      <c r="H521" s="7">
        <f t="shared" ref="H521:O521" si="416">H522+H523</f>
        <v>0</v>
      </c>
      <c r="I521" s="7">
        <f t="shared" si="416"/>
        <v>265000</v>
      </c>
      <c r="J521" s="7">
        <f t="shared" si="416"/>
        <v>0</v>
      </c>
      <c r="K521" s="7">
        <f t="shared" si="416"/>
        <v>0</v>
      </c>
      <c r="L521" s="7">
        <f t="shared" si="416"/>
        <v>0</v>
      </c>
      <c r="M521" s="7">
        <f t="shared" si="416"/>
        <v>250000</v>
      </c>
      <c r="N521" s="7">
        <f t="shared" si="416"/>
        <v>250000</v>
      </c>
      <c r="O521" s="7">
        <f t="shared" si="416"/>
        <v>250000</v>
      </c>
      <c r="P521" s="73" t="s">
        <v>48</v>
      </c>
      <c r="Q521" s="73" t="s">
        <v>48</v>
      </c>
      <c r="R521" s="73" t="s">
        <v>48</v>
      </c>
      <c r="S521" s="73" t="s">
        <v>48</v>
      </c>
      <c r="T521" s="73" t="s">
        <v>48</v>
      </c>
      <c r="U521" s="73" t="s">
        <v>48</v>
      </c>
      <c r="V521" s="73" t="s">
        <v>48</v>
      </c>
      <c r="W521" s="73" t="s">
        <v>48</v>
      </c>
      <c r="X521" s="73" t="s">
        <v>48</v>
      </c>
      <c r="Y521" s="73" t="s">
        <v>48</v>
      </c>
      <c r="Z521" s="73" t="s">
        <v>48</v>
      </c>
    </row>
    <row r="522" spans="1:26" s="18" customFormat="1" ht="56.25" hidden="1">
      <c r="A522" s="124"/>
      <c r="B522" s="202"/>
      <c r="C522" s="217"/>
      <c r="D522" s="218"/>
      <c r="E522" s="124"/>
      <c r="F522" s="30" t="s">
        <v>60</v>
      </c>
      <c r="G522" s="7">
        <f t="shared" si="409"/>
        <v>1015000</v>
      </c>
      <c r="H522" s="31">
        <f>H513+H516+H519</f>
        <v>0</v>
      </c>
      <c r="I522" s="31">
        <f t="shared" ref="I522:N522" si="417">I513+I516+I519</f>
        <v>265000</v>
      </c>
      <c r="J522" s="31">
        <f t="shared" si="417"/>
        <v>0</v>
      </c>
      <c r="K522" s="31">
        <f t="shared" si="417"/>
        <v>0</v>
      </c>
      <c r="L522" s="31">
        <f t="shared" si="417"/>
        <v>0</v>
      </c>
      <c r="M522" s="31">
        <f t="shared" si="417"/>
        <v>250000</v>
      </c>
      <c r="N522" s="31">
        <f t="shared" si="417"/>
        <v>250000</v>
      </c>
      <c r="O522" s="31">
        <f t="shared" ref="O522" si="418">O513+O516+O519</f>
        <v>250000</v>
      </c>
      <c r="P522" s="74"/>
      <c r="Q522" s="74"/>
      <c r="R522" s="74"/>
      <c r="S522" s="74"/>
      <c r="T522" s="74"/>
      <c r="U522" s="74"/>
      <c r="V522" s="74"/>
      <c r="W522" s="74"/>
      <c r="X522" s="74"/>
      <c r="Y522" s="74"/>
      <c r="Z522" s="74"/>
    </row>
    <row r="523" spans="1:26" s="18" customFormat="1" ht="42" hidden="1" customHeight="1">
      <c r="A523" s="125"/>
      <c r="B523" s="205"/>
      <c r="C523" s="219"/>
      <c r="D523" s="220"/>
      <c r="E523" s="125"/>
      <c r="F523" s="27" t="s">
        <v>61</v>
      </c>
      <c r="G523" s="7">
        <f t="shared" si="409"/>
        <v>0</v>
      </c>
      <c r="H523" s="31">
        <f>H514+H517+H520</f>
        <v>0</v>
      </c>
      <c r="I523" s="31">
        <f t="shared" ref="I523:N523" si="419">I514+I517+I520</f>
        <v>0</v>
      </c>
      <c r="J523" s="31">
        <f t="shared" si="419"/>
        <v>0</v>
      </c>
      <c r="K523" s="31">
        <f t="shared" si="419"/>
        <v>0</v>
      </c>
      <c r="L523" s="31">
        <f t="shared" si="419"/>
        <v>0</v>
      </c>
      <c r="M523" s="31">
        <f t="shared" si="419"/>
        <v>0</v>
      </c>
      <c r="N523" s="31">
        <f t="shared" si="419"/>
        <v>0</v>
      </c>
      <c r="O523" s="31">
        <f t="shared" ref="O523" si="420">O514+O517+O520</f>
        <v>0</v>
      </c>
      <c r="P523" s="75"/>
      <c r="Q523" s="75"/>
      <c r="R523" s="75"/>
      <c r="S523" s="75"/>
      <c r="T523" s="75"/>
      <c r="U523" s="75"/>
      <c r="V523" s="75"/>
      <c r="W523" s="75"/>
      <c r="X523" s="75"/>
      <c r="Y523" s="75"/>
      <c r="Z523" s="75"/>
    </row>
    <row r="524" spans="1:26" s="18" customFormat="1" ht="24" customHeight="1">
      <c r="A524" s="94">
        <v>117</v>
      </c>
      <c r="B524" s="78" t="s">
        <v>165</v>
      </c>
      <c r="C524" s="78"/>
      <c r="D524" s="78"/>
      <c r="E524" s="78"/>
      <c r="F524" s="30" t="s">
        <v>49</v>
      </c>
      <c r="G524" s="7">
        <f>H524+I524+J524+K524+L524+M524+N524+O524</f>
        <v>2164149829.7000003</v>
      </c>
      <c r="H524" s="7">
        <f>H525+H526</f>
        <v>268724136.05000001</v>
      </c>
      <c r="I524" s="7">
        <f>I525+I526</f>
        <v>249958108.37</v>
      </c>
      <c r="J524" s="7">
        <f t="shared" ref="J524:O524" si="421">J525+J526</f>
        <v>420919041.88999993</v>
      </c>
      <c r="K524" s="7">
        <f t="shared" si="421"/>
        <v>263310015.94</v>
      </c>
      <c r="L524" s="7">
        <f t="shared" si="421"/>
        <v>390536176.22000003</v>
      </c>
      <c r="M524" s="7">
        <f t="shared" si="421"/>
        <v>240550240.43000001</v>
      </c>
      <c r="N524" s="7">
        <f t="shared" si="421"/>
        <v>185780900.63</v>
      </c>
      <c r="O524" s="7">
        <f t="shared" si="421"/>
        <v>144371210.16999999</v>
      </c>
      <c r="P524" s="76" t="s">
        <v>48</v>
      </c>
      <c r="Q524" s="76" t="s">
        <v>48</v>
      </c>
      <c r="R524" s="76" t="s">
        <v>48</v>
      </c>
      <c r="S524" s="76" t="s">
        <v>48</v>
      </c>
      <c r="T524" s="76" t="s">
        <v>48</v>
      </c>
      <c r="U524" s="76" t="s">
        <v>48</v>
      </c>
      <c r="V524" s="76" t="s">
        <v>48</v>
      </c>
      <c r="W524" s="76" t="s">
        <v>48</v>
      </c>
      <c r="X524" s="76" t="s">
        <v>48</v>
      </c>
      <c r="Y524" s="76" t="s">
        <v>48</v>
      </c>
      <c r="Z524" s="76" t="s">
        <v>48</v>
      </c>
    </row>
    <row r="525" spans="1:26" s="18" customFormat="1" ht="56.25">
      <c r="A525" s="94"/>
      <c r="B525" s="78"/>
      <c r="C525" s="78"/>
      <c r="D525" s="78"/>
      <c r="E525" s="78"/>
      <c r="F525" s="30" t="s">
        <v>60</v>
      </c>
      <c r="G525" s="7">
        <f>H525+I525+J525+K525+L525+M525+N525+O525</f>
        <v>950791146.39999986</v>
      </c>
      <c r="H525" s="7">
        <f t="shared" ref="H525:N526" si="422">H48+H107+H157+H180+H428+H451+H476+H508+H522</f>
        <v>93114809.620000005</v>
      </c>
      <c r="I525" s="7">
        <f t="shared" si="422"/>
        <v>93481504.520000011</v>
      </c>
      <c r="J525" s="7">
        <f t="shared" si="422"/>
        <v>105777245.97999997</v>
      </c>
      <c r="K525" s="7">
        <f t="shared" si="422"/>
        <v>122206505.39</v>
      </c>
      <c r="L525" s="7">
        <f t="shared" si="422"/>
        <v>166644309.78999999</v>
      </c>
      <c r="M525" s="7">
        <f t="shared" si="422"/>
        <v>143765258.78</v>
      </c>
      <c r="N525" s="7">
        <f t="shared" si="422"/>
        <v>120323675.48999998</v>
      </c>
      <c r="O525" s="7">
        <f t="shared" ref="O525" si="423">O48+O107+O157+O180+O428+O451+O476+O508+O522</f>
        <v>105477836.82999998</v>
      </c>
      <c r="P525" s="221"/>
      <c r="Q525" s="221"/>
      <c r="R525" s="221"/>
      <c r="S525" s="221"/>
      <c r="T525" s="221"/>
      <c r="U525" s="221"/>
      <c r="V525" s="221"/>
      <c r="W525" s="221"/>
      <c r="X525" s="221"/>
      <c r="Y525" s="221"/>
      <c r="Z525" s="221"/>
    </row>
    <row r="526" spans="1:26" s="18" customFormat="1" ht="37.9" customHeight="1">
      <c r="A526" s="94"/>
      <c r="B526" s="78"/>
      <c r="C526" s="78"/>
      <c r="D526" s="78"/>
      <c r="E526" s="78"/>
      <c r="F526" s="27" t="s">
        <v>61</v>
      </c>
      <c r="G526" s="7">
        <f t="shared" ref="G526" si="424">H526+I526+J526+K526+L526+M526+N526+O526</f>
        <v>1213358683.3000002</v>
      </c>
      <c r="H526" s="7">
        <f t="shared" si="422"/>
        <v>175609326.43000001</v>
      </c>
      <c r="I526" s="7">
        <f t="shared" si="422"/>
        <v>156476603.84999999</v>
      </c>
      <c r="J526" s="7">
        <f t="shared" si="422"/>
        <v>315141795.90999997</v>
      </c>
      <c r="K526" s="7">
        <f t="shared" si="422"/>
        <v>141103510.55000001</v>
      </c>
      <c r="L526" s="7">
        <f t="shared" si="422"/>
        <v>223891866.43000001</v>
      </c>
      <c r="M526" s="7">
        <f t="shared" si="422"/>
        <v>96784981.649999991</v>
      </c>
      <c r="N526" s="7">
        <f t="shared" si="422"/>
        <v>65457225.140000001</v>
      </c>
      <c r="O526" s="7">
        <f t="shared" ref="O526" si="425">O49+O108+O158+O181+O429+O452+O477+O509+O523</f>
        <v>38893373.340000004</v>
      </c>
      <c r="P526" s="221"/>
      <c r="Q526" s="221"/>
      <c r="R526" s="221"/>
      <c r="S526" s="221"/>
      <c r="T526" s="221"/>
      <c r="U526" s="221"/>
      <c r="V526" s="221"/>
      <c r="W526" s="221"/>
      <c r="X526" s="221"/>
      <c r="Y526" s="221"/>
      <c r="Z526" s="221"/>
    </row>
  </sheetData>
  <autoFilter ref="A10:Z526">
    <filterColumn colId="14"/>
    <filterColumn colId="24"/>
  </autoFilter>
  <mergeCells count="2658">
    <mergeCell ref="X501:X503"/>
    <mergeCell ref="Y501:Y503"/>
    <mergeCell ref="Z501:Z503"/>
    <mergeCell ref="A103:A105"/>
    <mergeCell ref="B103:B105"/>
    <mergeCell ref="C103:C105"/>
    <mergeCell ref="D103:D105"/>
    <mergeCell ref="E103:E105"/>
    <mergeCell ref="P103:P105"/>
    <mergeCell ref="Q103:Q105"/>
    <mergeCell ref="R103:R105"/>
    <mergeCell ref="S103:S105"/>
    <mergeCell ref="T103:T105"/>
    <mergeCell ref="U103:U105"/>
    <mergeCell ref="V103:V105"/>
    <mergeCell ref="W103:W105"/>
    <mergeCell ref="X103:X105"/>
    <mergeCell ref="Y103:Y105"/>
    <mergeCell ref="Z103:Z105"/>
    <mergeCell ref="Y498:Y500"/>
    <mergeCell ref="Y361:Y363"/>
    <mergeCell ref="Y352:Y354"/>
    <mergeCell ref="Y346:Y348"/>
    <mergeCell ref="Y313:Y315"/>
    <mergeCell ref="Y364:Y366"/>
    <mergeCell ref="Y367:Y369"/>
    <mergeCell ref="Y370:Y372"/>
    <mergeCell ref="Y373:Y375"/>
    <mergeCell ref="Y376:Y378"/>
    <mergeCell ref="Y379:Y381"/>
    <mergeCell ref="Y382:Y384"/>
    <mergeCell ref="Y385:Y387"/>
    <mergeCell ref="Y388:Y390"/>
    <mergeCell ref="Y391:Y393"/>
    <mergeCell ref="Y394:Y396"/>
    <mergeCell ref="Y397:Y399"/>
    <mergeCell ref="Y358:Y360"/>
    <mergeCell ref="Y406:Y408"/>
    <mergeCell ref="Y524:Y526"/>
    <mergeCell ref="Y421:Y423"/>
    <mergeCell ref="Y424:Y426"/>
    <mergeCell ref="Y427:Y429"/>
    <mergeCell ref="Y432:Y434"/>
    <mergeCell ref="Y435:Y437"/>
    <mergeCell ref="Y438:Y440"/>
    <mergeCell ref="Y441:Y443"/>
    <mergeCell ref="Y444:Y446"/>
    <mergeCell ref="Y447:Y449"/>
    <mergeCell ref="Y455:Y457"/>
    <mergeCell ref="Y458:Y460"/>
    <mergeCell ref="Y461:Y463"/>
    <mergeCell ref="Y464:Y466"/>
    <mergeCell ref="Y467:Y469"/>
    <mergeCell ref="Y471:Y474"/>
    <mergeCell ref="Z311:Z312"/>
    <mergeCell ref="Z304:Z306"/>
    <mergeCell ref="Z268:Z270"/>
    <mergeCell ref="Y316:Y318"/>
    <mergeCell ref="Y319:Y321"/>
    <mergeCell ref="Y322:Y324"/>
    <mergeCell ref="Z289:Z291"/>
    <mergeCell ref="Z271:Z273"/>
    <mergeCell ref="Z226:Z228"/>
    <mergeCell ref="Y67:Y69"/>
    <mergeCell ref="Y70:Y72"/>
    <mergeCell ref="Y73:Y75"/>
    <mergeCell ref="Y76:Y78"/>
    <mergeCell ref="Y79:Y81"/>
    <mergeCell ref="Y82:Y84"/>
    <mergeCell ref="Y85:Y87"/>
    <mergeCell ref="Y88:Y90"/>
    <mergeCell ref="Y91:Y93"/>
    <mergeCell ref="Y94:Y96"/>
    <mergeCell ref="Y97:Y99"/>
    <mergeCell ref="Y100:Y102"/>
    <mergeCell ref="Y106:Y108"/>
    <mergeCell ref="Y111:Y113"/>
    <mergeCell ref="Y114:Y116"/>
    <mergeCell ref="Y117:Y119"/>
    <mergeCell ref="Y244:Y246"/>
    <mergeCell ref="Y153:Y155"/>
    <mergeCell ref="Y156:Y158"/>
    <mergeCell ref="Y161:Y163"/>
    <mergeCell ref="Y164:Y166"/>
    <mergeCell ref="Y167:Y169"/>
    <mergeCell ref="Y170:Y172"/>
    <mergeCell ref="Z256:Z258"/>
    <mergeCell ref="Z247:Z249"/>
    <mergeCell ref="Y208:Y210"/>
    <mergeCell ref="Y211:Y213"/>
    <mergeCell ref="Z214:Z216"/>
    <mergeCell ref="Z153:Z155"/>
    <mergeCell ref="Y176:Y178"/>
    <mergeCell ref="Y179:Y181"/>
    <mergeCell ref="Z232:Z234"/>
    <mergeCell ref="Y247:Y249"/>
    <mergeCell ref="Y250:Y252"/>
    <mergeCell ref="Y253:Y255"/>
    <mergeCell ref="Y256:Y258"/>
    <mergeCell ref="Y259:Y261"/>
    <mergeCell ref="Y262:Y264"/>
    <mergeCell ref="Y298:Y300"/>
    <mergeCell ref="Y301:Y303"/>
    <mergeCell ref="Y173:Y175"/>
    <mergeCell ref="Y223:Y225"/>
    <mergeCell ref="Y226:Y228"/>
    <mergeCell ref="Y229:Y231"/>
    <mergeCell ref="Y232:Y234"/>
    <mergeCell ref="Y235:Y237"/>
    <mergeCell ref="Y238:Y240"/>
    <mergeCell ref="Y241:Y243"/>
    <mergeCell ref="Y205:Y207"/>
    <mergeCell ref="A412:A414"/>
    <mergeCell ref="B412:B414"/>
    <mergeCell ref="C412:C414"/>
    <mergeCell ref="D412:D414"/>
    <mergeCell ref="E412:E414"/>
    <mergeCell ref="P412:P414"/>
    <mergeCell ref="Q412:Q414"/>
    <mergeCell ref="R412:R414"/>
    <mergeCell ref="S412:S414"/>
    <mergeCell ref="T412:T414"/>
    <mergeCell ref="U412:U414"/>
    <mergeCell ref="V412:V414"/>
    <mergeCell ref="W412:W414"/>
    <mergeCell ref="X412:X414"/>
    <mergeCell ref="Z412:Z414"/>
    <mergeCell ref="R415:R417"/>
    <mergeCell ref="Y418:Y420"/>
    <mergeCell ref="W415:W417"/>
    <mergeCell ref="X415:X417"/>
    <mergeCell ref="Z415:Z417"/>
    <mergeCell ref="B415:B417"/>
    <mergeCell ref="A418:A420"/>
    <mergeCell ref="B418:B420"/>
    <mergeCell ref="C418:C420"/>
    <mergeCell ref="D418:D420"/>
    <mergeCell ref="E418:E420"/>
    <mergeCell ref="P418:P420"/>
    <mergeCell ref="Q418:Q420"/>
    <mergeCell ref="Z418:Z420"/>
    <mergeCell ref="A400:A402"/>
    <mergeCell ref="B400:B402"/>
    <mergeCell ref="C400:C402"/>
    <mergeCell ref="D400:D402"/>
    <mergeCell ref="E400:E402"/>
    <mergeCell ref="P400:P402"/>
    <mergeCell ref="Q400:Q402"/>
    <mergeCell ref="R400:R402"/>
    <mergeCell ref="S400:S402"/>
    <mergeCell ref="T400:T402"/>
    <mergeCell ref="U400:U402"/>
    <mergeCell ref="V400:V402"/>
    <mergeCell ref="W400:W402"/>
    <mergeCell ref="X400:X402"/>
    <mergeCell ref="Z400:Z402"/>
    <mergeCell ref="Y400:Y402"/>
    <mergeCell ref="Y403:Y405"/>
    <mergeCell ref="A403:A405"/>
    <mergeCell ref="B403:B405"/>
    <mergeCell ref="C403:C405"/>
    <mergeCell ref="D403:D405"/>
    <mergeCell ref="E403:E405"/>
    <mergeCell ref="P403:P405"/>
    <mergeCell ref="Q403:Q405"/>
    <mergeCell ref="R403:R405"/>
    <mergeCell ref="S403:S405"/>
    <mergeCell ref="T403:T405"/>
    <mergeCell ref="A421:A423"/>
    <mergeCell ref="B421:B423"/>
    <mergeCell ref="C421:C423"/>
    <mergeCell ref="D421:D423"/>
    <mergeCell ref="E421:E423"/>
    <mergeCell ref="P421:P423"/>
    <mergeCell ref="Q421:Q423"/>
    <mergeCell ref="R421:R423"/>
    <mergeCell ref="S421:S423"/>
    <mergeCell ref="T421:T423"/>
    <mergeCell ref="U421:U423"/>
    <mergeCell ref="V421:V423"/>
    <mergeCell ref="W421:W423"/>
    <mergeCell ref="X421:X423"/>
    <mergeCell ref="Z421:Z423"/>
    <mergeCell ref="E406:E408"/>
    <mergeCell ref="A415:A417"/>
    <mergeCell ref="B409:B411"/>
    <mergeCell ref="C409:C411"/>
    <mergeCell ref="D409:D411"/>
    <mergeCell ref="E409:E411"/>
    <mergeCell ref="P409:P411"/>
    <mergeCell ref="Q409:Q411"/>
    <mergeCell ref="R409:R411"/>
    <mergeCell ref="Z409:Z411"/>
    <mergeCell ref="A406:A408"/>
    <mergeCell ref="B406:B408"/>
    <mergeCell ref="C406:C408"/>
    <mergeCell ref="D406:D408"/>
    <mergeCell ref="Q406:Q408"/>
    <mergeCell ref="R406:R408"/>
    <mergeCell ref="S406:S408"/>
    <mergeCell ref="P397:P399"/>
    <mergeCell ref="Q397:Q399"/>
    <mergeCell ref="R397:R399"/>
    <mergeCell ref="S397:S399"/>
    <mergeCell ref="T397:T399"/>
    <mergeCell ref="A394:A396"/>
    <mergeCell ref="B394:B396"/>
    <mergeCell ref="C394:C396"/>
    <mergeCell ref="D394:D396"/>
    <mergeCell ref="E394:E396"/>
    <mergeCell ref="P394:P396"/>
    <mergeCell ref="Q394:Q396"/>
    <mergeCell ref="R394:R396"/>
    <mergeCell ref="S394:S396"/>
    <mergeCell ref="T394:T396"/>
    <mergeCell ref="P373:P375"/>
    <mergeCell ref="Q373:Q375"/>
    <mergeCell ref="Q379:Q381"/>
    <mergeCell ref="C382:C384"/>
    <mergeCell ref="P388:P390"/>
    <mergeCell ref="Q388:Q390"/>
    <mergeCell ref="A385:A387"/>
    <mergeCell ref="A376:A378"/>
    <mergeCell ref="A382:A384"/>
    <mergeCell ref="A391:A393"/>
    <mergeCell ref="Q391:Q393"/>
    <mergeCell ref="B373:B375"/>
    <mergeCell ref="C373:C375"/>
    <mergeCell ref="B385:B387"/>
    <mergeCell ref="B376:B378"/>
    <mergeCell ref="B379:B381"/>
    <mergeCell ref="C385:C387"/>
    <mergeCell ref="Z340:Z342"/>
    <mergeCell ref="Z328:Z330"/>
    <mergeCell ref="X346:X348"/>
    <mergeCell ref="T328:T330"/>
    <mergeCell ref="T325:T327"/>
    <mergeCell ref="V343:V345"/>
    <mergeCell ref="S337:S339"/>
    <mergeCell ref="W340:W342"/>
    <mergeCell ref="Y349:Y351"/>
    <mergeCell ref="V328:V330"/>
    <mergeCell ref="Z337:Z339"/>
    <mergeCell ref="D325:D327"/>
    <mergeCell ref="Y337:Y339"/>
    <mergeCell ref="Y340:Y342"/>
    <mergeCell ref="Y343:Y345"/>
    <mergeCell ref="Z352:Z354"/>
    <mergeCell ref="V334:V336"/>
    <mergeCell ref="V346:V348"/>
    <mergeCell ref="Y325:Y327"/>
    <mergeCell ref="Y328:Y330"/>
    <mergeCell ref="Y331:Y333"/>
    <mergeCell ref="Y334:Y336"/>
    <mergeCell ref="P340:P342"/>
    <mergeCell ref="E337:E339"/>
    <mergeCell ref="P337:P339"/>
    <mergeCell ref="R325:R327"/>
    <mergeCell ref="S328:S330"/>
    <mergeCell ref="S340:S342"/>
    <mergeCell ref="W283:W285"/>
    <mergeCell ref="T286:T288"/>
    <mergeCell ref="U286:U288"/>
    <mergeCell ref="V286:V288"/>
    <mergeCell ref="Y265:Y267"/>
    <mergeCell ref="Y268:Y270"/>
    <mergeCell ref="Y271:Y273"/>
    <mergeCell ref="X311:X312"/>
    <mergeCell ref="Y307:Y309"/>
    <mergeCell ref="Y311:Y312"/>
    <mergeCell ref="X337:X339"/>
    <mergeCell ref="V355:V357"/>
    <mergeCell ref="X355:X357"/>
    <mergeCell ref="Y355:Y357"/>
    <mergeCell ref="U331:U333"/>
    <mergeCell ref="U325:U327"/>
    <mergeCell ref="U328:U330"/>
    <mergeCell ref="U271:U273"/>
    <mergeCell ref="U316:U318"/>
    <mergeCell ref="V316:V318"/>
    <mergeCell ref="Y304:Y306"/>
    <mergeCell ref="U352:U354"/>
    <mergeCell ref="Z464:Z466"/>
    <mergeCell ref="U301:U303"/>
    <mergeCell ref="V301:V303"/>
    <mergeCell ref="W301:W303"/>
    <mergeCell ref="X301:X303"/>
    <mergeCell ref="Z301:Z303"/>
    <mergeCell ref="W262:W264"/>
    <mergeCell ref="X262:X264"/>
    <mergeCell ref="V256:V258"/>
    <mergeCell ref="S247:S249"/>
    <mergeCell ref="Z358:Z360"/>
    <mergeCell ref="Z250:Z252"/>
    <mergeCell ref="W271:W273"/>
    <mergeCell ref="X271:X273"/>
    <mergeCell ref="Z265:Z267"/>
    <mergeCell ref="V250:V252"/>
    <mergeCell ref="W250:W252"/>
    <mergeCell ref="X250:X252"/>
    <mergeCell ref="Z346:Z348"/>
    <mergeCell ref="Z259:Z261"/>
    <mergeCell ref="W265:W267"/>
    <mergeCell ref="S283:S285"/>
    <mergeCell ref="U280:U282"/>
    <mergeCell ref="T280:T282"/>
    <mergeCell ref="V289:V291"/>
    <mergeCell ref="U295:U297"/>
    <mergeCell ref="V292:V294"/>
    <mergeCell ref="S289:S291"/>
    <mergeCell ref="W316:W318"/>
    <mergeCell ref="X316:X318"/>
    <mergeCell ref="S313:S315"/>
    <mergeCell ref="Z316:Z318"/>
    <mergeCell ref="A388:A390"/>
    <mergeCell ref="T283:T285"/>
    <mergeCell ref="U283:U285"/>
    <mergeCell ref="V283:V285"/>
    <mergeCell ref="P265:P267"/>
    <mergeCell ref="S316:S318"/>
    <mergeCell ref="T316:T318"/>
    <mergeCell ref="T373:T375"/>
    <mergeCell ref="A397:A399"/>
    <mergeCell ref="B397:B399"/>
    <mergeCell ref="W247:W249"/>
    <mergeCell ref="X247:X249"/>
    <mergeCell ref="Q464:Q466"/>
    <mergeCell ref="R464:R466"/>
    <mergeCell ref="S464:S466"/>
    <mergeCell ref="T464:T466"/>
    <mergeCell ref="U464:U466"/>
    <mergeCell ref="V464:V466"/>
    <mergeCell ref="W464:W466"/>
    <mergeCell ref="X464:X466"/>
    <mergeCell ref="P259:P261"/>
    <mergeCell ref="Q259:Q261"/>
    <mergeCell ref="R259:R261"/>
    <mergeCell ref="C295:C297"/>
    <mergeCell ref="P292:P294"/>
    <mergeCell ref="R277:R279"/>
    <mergeCell ref="E295:E297"/>
    <mergeCell ref="Q292:Q294"/>
    <mergeCell ref="V298:V300"/>
    <mergeCell ref="S298:S300"/>
    <mergeCell ref="V337:V339"/>
    <mergeCell ref="W337:W339"/>
    <mergeCell ref="R280:R282"/>
    <mergeCell ref="B295:B297"/>
    <mergeCell ref="A268:A270"/>
    <mergeCell ref="S307:S309"/>
    <mergeCell ref="T307:T309"/>
    <mergeCell ref="A304:A306"/>
    <mergeCell ref="A313:A315"/>
    <mergeCell ref="B313:B315"/>
    <mergeCell ref="E289:E291"/>
    <mergeCell ref="Q307:Q309"/>
    <mergeCell ref="B316:B318"/>
    <mergeCell ref="C316:C318"/>
    <mergeCell ref="D316:D318"/>
    <mergeCell ref="E316:E318"/>
    <mergeCell ref="E277:E279"/>
    <mergeCell ref="C277:C279"/>
    <mergeCell ref="E271:E273"/>
    <mergeCell ref="P271:P273"/>
    <mergeCell ref="Q271:Q273"/>
    <mergeCell ref="R271:R273"/>
    <mergeCell ref="S271:S273"/>
    <mergeCell ref="T271:T273"/>
    <mergeCell ref="S311:S312"/>
    <mergeCell ref="T289:T291"/>
    <mergeCell ref="S268:S270"/>
    <mergeCell ref="D307:D309"/>
    <mergeCell ref="B268:B270"/>
    <mergeCell ref="A271:A273"/>
    <mergeCell ref="S286:S288"/>
    <mergeCell ref="D295:D297"/>
    <mergeCell ref="A316:A318"/>
    <mergeCell ref="P311:P312"/>
    <mergeCell ref="W259:W261"/>
    <mergeCell ref="C286:C288"/>
    <mergeCell ref="D286:D288"/>
    <mergeCell ref="E286:E288"/>
    <mergeCell ref="P286:P288"/>
    <mergeCell ref="Q286:Q288"/>
    <mergeCell ref="C268:C270"/>
    <mergeCell ref="P262:P264"/>
    <mergeCell ref="D280:D282"/>
    <mergeCell ref="P268:P270"/>
    <mergeCell ref="C271:C273"/>
    <mergeCell ref="D271:D273"/>
    <mergeCell ref="C313:C315"/>
    <mergeCell ref="D313:D315"/>
    <mergeCell ref="E313:E315"/>
    <mergeCell ref="P313:P315"/>
    <mergeCell ref="C259:C261"/>
    <mergeCell ref="D259:D261"/>
    <mergeCell ref="C298:C300"/>
    <mergeCell ref="R286:R288"/>
    <mergeCell ref="V271:V273"/>
    <mergeCell ref="U289:U291"/>
    <mergeCell ref="Q280:Q282"/>
    <mergeCell ref="D301:D303"/>
    <mergeCell ref="E301:E303"/>
    <mergeCell ref="P283:P285"/>
    <mergeCell ref="E310:E312"/>
    <mergeCell ref="R274:R276"/>
    <mergeCell ref="S274:S276"/>
    <mergeCell ref="P280:P282"/>
    <mergeCell ref="W295:W297"/>
    <mergeCell ref="R292:R294"/>
    <mergeCell ref="T262:T264"/>
    <mergeCell ref="Z274:Z276"/>
    <mergeCell ref="Z262:Z264"/>
    <mergeCell ref="U304:U306"/>
    <mergeCell ref="V304:V306"/>
    <mergeCell ref="Y274:Y276"/>
    <mergeCell ref="X286:X288"/>
    <mergeCell ref="Z286:Z288"/>
    <mergeCell ref="T313:T315"/>
    <mergeCell ref="U313:U315"/>
    <mergeCell ref="V313:V315"/>
    <mergeCell ref="W313:W315"/>
    <mergeCell ref="X313:X315"/>
    <mergeCell ref="Z313:Z315"/>
    <mergeCell ref="T304:T306"/>
    <mergeCell ref="U298:U300"/>
    <mergeCell ref="Z292:Z294"/>
    <mergeCell ref="Y289:Y291"/>
    <mergeCell ref="Y292:Y294"/>
    <mergeCell ref="Y295:Y297"/>
    <mergeCell ref="T311:T312"/>
    <mergeCell ref="W304:W306"/>
    <mergeCell ref="X304:X306"/>
    <mergeCell ref="Y277:Y279"/>
    <mergeCell ref="Y280:Y282"/>
    <mergeCell ref="Y283:Y285"/>
    <mergeCell ref="Y286:Y288"/>
    <mergeCell ref="V262:V264"/>
    <mergeCell ref="V307:V309"/>
    <mergeCell ref="X265:X267"/>
    <mergeCell ref="W298:W300"/>
    <mergeCell ref="W277:W279"/>
    <mergeCell ref="V388:V390"/>
    <mergeCell ref="S373:S375"/>
    <mergeCell ref="V424:V426"/>
    <mergeCell ref="W424:W426"/>
    <mergeCell ref="X424:X426"/>
    <mergeCell ref="W256:W258"/>
    <mergeCell ref="X256:X258"/>
    <mergeCell ref="U262:U264"/>
    <mergeCell ref="U346:U348"/>
    <mergeCell ref="X283:X285"/>
    <mergeCell ref="Z283:Z285"/>
    <mergeCell ref="X352:X354"/>
    <mergeCell ref="X343:X345"/>
    <mergeCell ref="W331:W333"/>
    <mergeCell ref="W328:W330"/>
    <mergeCell ref="X328:X330"/>
    <mergeCell ref="T298:T300"/>
    <mergeCell ref="W322:W324"/>
    <mergeCell ref="W352:W354"/>
    <mergeCell ref="V340:V342"/>
    <mergeCell ref="U322:U324"/>
    <mergeCell ref="T301:T303"/>
    <mergeCell ref="X325:X327"/>
    <mergeCell ref="T337:T339"/>
    <mergeCell ref="Z331:Z333"/>
    <mergeCell ref="X331:X333"/>
    <mergeCell ref="T349:T351"/>
    <mergeCell ref="U349:U351"/>
    <mergeCell ref="V349:V351"/>
    <mergeCell ref="U343:U345"/>
    <mergeCell ref="T334:T336"/>
    <mergeCell ref="Z298:Z300"/>
    <mergeCell ref="V385:V387"/>
    <mergeCell ref="X376:X378"/>
    <mergeCell ref="V406:V408"/>
    <mergeCell ref="W406:W408"/>
    <mergeCell ref="X406:X408"/>
    <mergeCell ref="S447:S449"/>
    <mergeCell ref="T447:T449"/>
    <mergeCell ref="U447:U449"/>
    <mergeCell ref="V447:V449"/>
    <mergeCell ref="W447:W449"/>
    <mergeCell ref="T432:T434"/>
    <mergeCell ref="T379:T381"/>
    <mergeCell ref="V373:V375"/>
    <mergeCell ref="S444:S446"/>
    <mergeCell ref="T441:T443"/>
    <mergeCell ref="V438:V440"/>
    <mergeCell ref="U444:U446"/>
    <mergeCell ref="U438:U440"/>
    <mergeCell ref="X447:X449"/>
    <mergeCell ref="S382:S384"/>
    <mergeCell ref="T382:T384"/>
    <mergeCell ref="U382:U384"/>
    <mergeCell ref="S388:S390"/>
    <mergeCell ref="U432:U434"/>
    <mergeCell ref="S409:S411"/>
    <mergeCell ref="T409:T411"/>
    <mergeCell ref="U409:U411"/>
    <mergeCell ref="X409:X411"/>
    <mergeCell ref="U406:U408"/>
    <mergeCell ref="W418:W420"/>
    <mergeCell ref="X418:X420"/>
    <mergeCell ref="X388:X390"/>
    <mergeCell ref="R444:R446"/>
    <mergeCell ref="Q441:Q443"/>
    <mergeCell ref="P444:P446"/>
    <mergeCell ref="P455:P457"/>
    <mergeCell ref="Q444:Q446"/>
    <mergeCell ref="Z447:Z449"/>
    <mergeCell ref="Z444:Z446"/>
    <mergeCell ref="X427:X429"/>
    <mergeCell ref="Z441:Z443"/>
    <mergeCell ref="Z370:Z372"/>
    <mergeCell ref="X361:X363"/>
    <mergeCell ref="S301:S303"/>
    <mergeCell ref="T355:T357"/>
    <mergeCell ref="U355:U357"/>
    <mergeCell ref="X358:X360"/>
    <mergeCell ref="T364:T366"/>
    <mergeCell ref="T367:T369"/>
    <mergeCell ref="W367:W369"/>
    <mergeCell ref="S432:S434"/>
    <mergeCell ref="W427:W429"/>
    <mergeCell ref="T427:T429"/>
    <mergeCell ref="V441:V443"/>
    <mergeCell ref="T438:T440"/>
    <mergeCell ref="W388:W390"/>
    <mergeCell ref="S385:S387"/>
    <mergeCell ref="X373:X375"/>
    <mergeCell ref="X382:X384"/>
    <mergeCell ref="W376:W378"/>
    <mergeCell ref="S427:S429"/>
    <mergeCell ref="S435:S437"/>
    <mergeCell ref="U391:U393"/>
    <mergeCell ref="U441:U443"/>
    <mergeCell ref="T150:T152"/>
    <mergeCell ref="T161:T163"/>
    <mergeCell ref="T164:T166"/>
    <mergeCell ref="U164:U166"/>
    <mergeCell ref="T156:T158"/>
    <mergeCell ref="U147:U149"/>
    <mergeCell ref="V147:V149"/>
    <mergeCell ref="E450:E452"/>
    <mergeCell ref="E455:E457"/>
    <mergeCell ref="R328:R330"/>
    <mergeCell ref="R322:R324"/>
    <mergeCell ref="R340:R342"/>
    <mergeCell ref="Q268:Q270"/>
    <mergeCell ref="R268:R270"/>
    <mergeCell ref="R388:R390"/>
    <mergeCell ref="Q385:Q387"/>
    <mergeCell ref="Q301:Q303"/>
    <mergeCell ref="R301:R303"/>
    <mergeCell ref="R447:R449"/>
    <mergeCell ref="R418:R420"/>
    <mergeCell ref="R432:R434"/>
    <mergeCell ref="Q427:Q429"/>
    <mergeCell ref="R391:R393"/>
    <mergeCell ref="R438:R440"/>
    <mergeCell ref="Q435:Q437"/>
    <mergeCell ref="Q432:Q434"/>
    <mergeCell ref="Q283:Q285"/>
    <mergeCell ref="R283:R285"/>
    <mergeCell ref="E304:E306"/>
    <mergeCell ref="P304:P306"/>
    <mergeCell ref="Q304:Q306"/>
    <mergeCell ref="R304:R306"/>
    <mergeCell ref="T376:T378"/>
    <mergeCell ref="S358:S360"/>
    <mergeCell ref="T358:T360"/>
    <mergeCell ref="U376:U378"/>
    <mergeCell ref="V376:V378"/>
    <mergeCell ref="U311:U312"/>
    <mergeCell ref="U340:U342"/>
    <mergeCell ref="U358:U360"/>
    <mergeCell ref="U361:U363"/>
    <mergeCell ref="V223:V225"/>
    <mergeCell ref="U208:U210"/>
    <mergeCell ref="E346:E348"/>
    <mergeCell ref="P343:P345"/>
    <mergeCell ref="S253:S255"/>
    <mergeCell ref="R262:R264"/>
    <mergeCell ref="Q256:Q258"/>
    <mergeCell ref="R256:R258"/>
    <mergeCell ref="E256:E258"/>
    <mergeCell ref="P256:P258"/>
    <mergeCell ref="S256:S258"/>
    <mergeCell ref="T256:T258"/>
    <mergeCell ref="U256:U258"/>
    <mergeCell ref="Q313:Q315"/>
    <mergeCell ref="S352:S354"/>
    <mergeCell ref="V319:V321"/>
    <mergeCell ref="V322:V324"/>
    <mergeCell ref="R295:R297"/>
    <mergeCell ref="P289:P291"/>
    <mergeCell ref="Q289:Q291"/>
    <mergeCell ref="R289:R291"/>
    <mergeCell ref="U337:U339"/>
    <mergeCell ref="T346:T348"/>
    <mergeCell ref="W455:W457"/>
    <mergeCell ref="U379:U381"/>
    <mergeCell ref="X432:X434"/>
    <mergeCell ref="V427:V429"/>
    <mergeCell ref="X441:X443"/>
    <mergeCell ref="Z394:Z396"/>
    <mergeCell ref="V444:V446"/>
    <mergeCell ref="U427:U429"/>
    <mergeCell ref="Z397:Z399"/>
    <mergeCell ref="U415:U417"/>
    <mergeCell ref="V415:V417"/>
    <mergeCell ref="V435:V437"/>
    <mergeCell ref="V403:V405"/>
    <mergeCell ref="W403:W405"/>
    <mergeCell ref="X403:X405"/>
    <mergeCell ref="Z403:Z405"/>
    <mergeCell ref="Y409:Y411"/>
    <mergeCell ref="Y412:Y414"/>
    <mergeCell ref="Y415:Y417"/>
    <mergeCell ref="W441:W443"/>
    <mergeCell ref="Z432:Z434"/>
    <mergeCell ref="U397:U399"/>
    <mergeCell ref="V397:V399"/>
    <mergeCell ref="W397:W399"/>
    <mergeCell ref="X397:X399"/>
    <mergeCell ref="U394:U396"/>
    <mergeCell ref="V394:V396"/>
    <mergeCell ref="W394:W396"/>
    <mergeCell ref="Z406:Z408"/>
    <mergeCell ref="U418:U420"/>
    <mergeCell ref="Z382:Z384"/>
    <mergeCell ref="W379:W381"/>
    <mergeCell ref="V455:V457"/>
    <mergeCell ref="X455:X457"/>
    <mergeCell ref="X480:X482"/>
    <mergeCell ref="S461:S463"/>
    <mergeCell ref="Q461:Q463"/>
    <mergeCell ref="R427:R429"/>
    <mergeCell ref="S455:S457"/>
    <mergeCell ref="R455:R457"/>
    <mergeCell ref="V432:V434"/>
    <mergeCell ref="V382:V384"/>
    <mergeCell ref="W382:W384"/>
    <mergeCell ref="S441:S443"/>
    <mergeCell ref="S438:S440"/>
    <mergeCell ref="R461:R463"/>
    <mergeCell ref="Z512:Z514"/>
    <mergeCell ref="Q447:Q449"/>
    <mergeCell ref="Z455:Z457"/>
    <mergeCell ref="Z438:Z440"/>
    <mergeCell ref="Z427:Z429"/>
    <mergeCell ref="Q455:Q457"/>
    <mergeCell ref="R458:R460"/>
    <mergeCell ref="T458:T460"/>
    <mergeCell ref="U435:U437"/>
    <mergeCell ref="W461:W463"/>
    <mergeCell ref="W432:W434"/>
    <mergeCell ref="W438:W440"/>
    <mergeCell ref="Z458:Z460"/>
    <mergeCell ref="W475:W477"/>
    <mergeCell ref="X461:X463"/>
    <mergeCell ref="T435:T437"/>
    <mergeCell ref="T391:T393"/>
    <mergeCell ref="T461:T463"/>
    <mergeCell ref="T455:T457"/>
    <mergeCell ref="Z486:Z488"/>
    <mergeCell ref="X486:X488"/>
    <mergeCell ref="W495:W497"/>
    <mergeCell ref="V458:V460"/>
    <mergeCell ref="U458:U460"/>
    <mergeCell ref="Z467:Z469"/>
    <mergeCell ref="Z483:Z485"/>
    <mergeCell ref="Z475:Z477"/>
    <mergeCell ref="Z480:Z482"/>
    <mergeCell ref="X467:X469"/>
    <mergeCell ref="W480:W482"/>
    <mergeCell ref="X495:X497"/>
    <mergeCell ref="X458:X460"/>
    <mergeCell ref="U455:U457"/>
    <mergeCell ref="U461:U463"/>
    <mergeCell ref="Z495:Z497"/>
    <mergeCell ref="Z461:Z463"/>
    <mergeCell ref="V461:V463"/>
    <mergeCell ref="Y495:Y497"/>
    <mergeCell ref="Z471:Z474"/>
    <mergeCell ref="Y483:Y485"/>
    <mergeCell ref="Y486:Y488"/>
    <mergeCell ref="Y489:Y491"/>
    <mergeCell ref="Y492:Y494"/>
    <mergeCell ref="T486:T488"/>
    <mergeCell ref="T475:T477"/>
    <mergeCell ref="T483:T485"/>
    <mergeCell ref="U492:U494"/>
    <mergeCell ref="X483:X485"/>
    <mergeCell ref="T480:T482"/>
    <mergeCell ref="V492:V494"/>
    <mergeCell ref="S492:S494"/>
    <mergeCell ref="V486:V488"/>
    <mergeCell ref="U467:U469"/>
    <mergeCell ref="U475:U477"/>
    <mergeCell ref="V480:V482"/>
    <mergeCell ref="T492:T494"/>
    <mergeCell ref="V467:V469"/>
    <mergeCell ref="V495:V497"/>
    <mergeCell ref="U486:U488"/>
    <mergeCell ref="T489:T491"/>
    <mergeCell ref="X489:X491"/>
    <mergeCell ref="U480:U482"/>
    <mergeCell ref="V483:V485"/>
    <mergeCell ref="S467:S469"/>
    <mergeCell ref="Z489:Z491"/>
    <mergeCell ref="X492:X494"/>
    <mergeCell ref="S480:S482"/>
    <mergeCell ref="V489:V491"/>
    <mergeCell ref="X471:X474"/>
    <mergeCell ref="T467:T469"/>
    <mergeCell ref="V475:V477"/>
    <mergeCell ref="X475:X477"/>
    <mergeCell ref="S475:S477"/>
    <mergeCell ref="W489:W491"/>
    <mergeCell ref="W486:W488"/>
    <mergeCell ref="S471:S474"/>
    <mergeCell ref="T471:T474"/>
    <mergeCell ref="U471:U474"/>
    <mergeCell ref="V471:V474"/>
    <mergeCell ref="W471:W474"/>
    <mergeCell ref="Y475:Y477"/>
    <mergeCell ref="Y480:Y482"/>
    <mergeCell ref="Z524:Z526"/>
    <mergeCell ref="W492:W494"/>
    <mergeCell ref="X515:X517"/>
    <mergeCell ref="Z492:Z494"/>
    <mergeCell ref="Z521:Z523"/>
    <mergeCell ref="U524:U526"/>
    <mergeCell ref="U521:U523"/>
    <mergeCell ref="T515:T517"/>
    <mergeCell ref="X507:X509"/>
    <mergeCell ref="Z498:Z500"/>
    <mergeCell ref="Z518:Z520"/>
    <mergeCell ref="X518:X520"/>
    <mergeCell ref="W515:W517"/>
    <mergeCell ref="W507:W509"/>
    <mergeCell ref="V512:V514"/>
    <mergeCell ref="Z515:Z517"/>
    <mergeCell ref="W512:W514"/>
    <mergeCell ref="X512:X514"/>
    <mergeCell ref="W518:W520"/>
    <mergeCell ref="X524:X526"/>
    <mergeCell ref="U515:U517"/>
    <mergeCell ref="V515:V517"/>
    <mergeCell ref="V518:V520"/>
    <mergeCell ref="V524:V526"/>
    <mergeCell ref="Z504:Z506"/>
    <mergeCell ref="T498:T500"/>
    <mergeCell ref="V498:V500"/>
    <mergeCell ref="Z507:Z509"/>
    <mergeCell ref="Y504:Y506"/>
    <mergeCell ref="Y507:Y509"/>
    <mergeCell ref="Y512:Y514"/>
    <mergeCell ref="Y515:Y517"/>
    <mergeCell ref="X521:X523"/>
    <mergeCell ref="T504:T506"/>
    <mergeCell ref="U504:U506"/>
    <mergeCell ref="X498:X500"/>
    <mergeCell ref="X504:X506"/>
    <mergeCell ref="M1:Z1"/>
    <mergeCell ref="M2:Z2"/>
    <mergeCell ref="X295:X297"/>
    <mergeCell ref="W280:W282"/>
    <mergeCell ref="W292:W294"/>
    <mergeCell ref="S164:S166"/>
    <mergeCell ref="Z295:Z297"/>
    <mergeCell ref="X226:X228"/>
    <mergeCell ref="U241:U243"/>
    <mergeCell ref="U244:U246"/>
    <mergeCell ref="V507:V509"/>
    <mergeCell ref="U483:U485"/>
    <mergeCell ref="U495:U497"/>
    <mergeCell ref="U507:U509"/>
    <mergeCell ref="U498:U500"/>
    <mergeCell ref="U489:U491"/>
    <mergeCell ref="Y518:Y520"/>
    <mergeCell ref="Y521:Y523"/>
    <mergeCell ref="P480:P482"/>
    <mergeCell ref="Q480:Q482"/>
    <mergeCell ref="Q475:Q477"/>
    <mergeCell ref="W483:W485"/>
    <mergeCell ref="W467:W469"/>
    <mergeCell ref="S498:S500"/>
    <mergeCell ref="P495:P497"/>
    <mergeCell ref="T495:T497"/>
    <mergeCell ref="R467:R469"/>
    <mergeCell ref="W504:W506"/>
    <mergeCell ref="S515:S517"/>
    <mergeCell ref="S507:S509"/>
    <mergeCell ref="S518:S520"/>
    <mergeCell ref="W521:W523"/>
    <mergeCell ref="W524:W526"/>
    <mergeCell ref="T512:T514"/>
    <mergeCell ref="T518:T520"/>
    <mergeCell ref="T524:T526"/>
    <mergeCell ref="W498:W500"/>
    <mergeCell ref="T507:T509"/>
    <mergeCell ref="R507:R509"/>
    <mergeCell ref="V521:V523"/>
    <mergeCell ref="S504:S506"/>
    <mergeCell ref="V504:V506"/>
    <mergeCell ref="S512:S514"/>
    <mergeCell ref="Q524:Q526"/>
    <mergeCell ref="Q512:Q514"/>
    <mergeCell ref="R524:R526"/>
    <mergeCell ref="Q515:Q517"/>
    <mergeCell ref="Q521:Q523"/>
    <mergeCell ref="R498:R500"/>
    <mergeCell ref="R504:R506"/>
    <mergeCell ref="R501:R503"/>
    <mergeCell ref="S501:S503"/>
    <mergeCell ref="T501:T503"/>
    <mergeCell ref="U501:U503"/>
    <mergeCell ref="V501:V503"/>
    <mergeCell ref="W501:W503"/>
    <mergeCell ref="A524:A526"/>
    <mergeCell ref="A521:A523"/>
    <mergeCell ref="B521:D523"/>
    <mergeCell ref="E518:E520"/>
    <mergeCell ref="E515:E517"/>
    <mergeCell ref="P524:P526"/>
    <mergeCell ref="P521:P523"/>
    <mergeCell ref="B524:E526"/>
    <mergeCell ref="E521:E523"/>
    <mergeCell ref="P498:P500"/>
    <mergeCell ref="S524:S526"/>
    <mergeCell ref="U518:U520"/>
    <mergeCell ref="P512:P514"/>
    <mergeCell ref="B510:E510"/>
    <mergeCell ref="B507:D509"/>
    <mergeCell ref="P507:P509"/>
    <mergeCell ref="P518:P520"/>
    <mergeCell ref="U512:U514"/>
    <mergeCell ref="C518:C520"/>
    <mergeCell ref="B515:B517"/>
    <mergeCell ref="Q498:Q500"/>
    <mergeCell ref="Q504:Q506"/>
    <mergeCell ref="T521:T523"/>
    <mergeCell ref="R512:R514"/>
    <mergeCell ref="S521:S523"/>
    <mergeCell ref="Q507:Q509"/>
    <mergeCell ref="A512:A514"/>
    <mergeCell ref="B498:B500"/>
    <mergeCell ref="D518:D520"/>
    <mergeCell ref="D515:D517"/>
    <mergeCell ref="E507:E509"/>
    <mergeCell ref="B512:B514"/>
    <mergeCell ref="S458:S460"/>
    <mergeCell ref="A518:A520"/>
    <mergeCell ref="B518:B520"/>
    <mergeCell ref="P515:P517"/>
    <mergeCell ref="O473:O474"/>
    <mergeCell ref="P475:P477"/>
    <mergeCell ref="E495:E497"/>
    <mergeCell ref="I473:I474"/>
    <mergeCell ref="J473:J474"/>
    <mergeCell ref="Q483:Q485"/>
    <mergeCell ref="S495:S497"/>
    <mergeCell ref="S489:S491"/>
    <mergeCell ref="R492:R494"/>
    <mergeCell ref="R480:R482"/>
    <mergeCell ref="S483:S485"/>
    <mergeCell ref="R475:R477"/>
    <mergeCell ref="S486:S488"/>
    <mergeCell ref="R483:R485"/>
    <mergeCell ref="Q458:Q460"/>
    <mergeCell ref="L469:L470"/>
    <mergeCell ref="M469:M470"/>
    <mergeCell ref="F469:F470"/>
    <mergeCell ref="G469:G470"/>
    <mergeCell ref="H469:H470"/>
    <mergeCell ref="D467:D470"/>
    <mergeCell ref="E467:E470"/>
    <mergeCell ref="L473:L474"/>
    <mergeCell ref="M473:M474"/>
    <mergeCell ref="E475:E477"/>
    <mergeCell ref="E480:E482"/>
    <mergeCell ref="D480:D482"/>
    <mergeCell ref="A507:A509"/>
    <mergeCell ref="C512:C514"/>
    <mergeCell ref="D489:D491"/>
    <mergeCell ref="P483:P485"/>
    <mergeCell ref="E512:E514"/>
    <mergeCell ref="D512:D514"/>
    <mergeCell ref="A480:A482"/>
    <mergeCell ref="P489:P491"/>
    <mergeCell ref="P492:P494"/>
    <mergeCell ref="E498:E500"/>
    <mergeCell ref="D495:D497"/>
    <mergeCell ref="A504:A506"/>
    <mergeCell ref="B504:B506"/>
    <mergeCell ref="C504:C506"/>
    <mergeCell ref="E483:E485"/>
    <mergeCell ref="R521:R523"/>
    <mergeCell ref="R518:R520"/>
    <mergeCell ref="Q518:Q520"/>
    <mergeCell ref="R515:R517"/>
    <mergeCell ref="C515:C517"/>
    <mergeCell ref="A515:A517"/>
    <mergeCell ref="A501:A503"/>
    <mergeCell ref="B501:B503"/>
    <mergeCell ref="C501:C503"/>
    <mergeCell ref="D501:D503"/>
    <mergeCell ref="E501:E503"/>
    <mergeCell ref="P501:P503"/>
    <mergeCell ref="B475:D477"/>
    <mergeCell ref="B480:B482"/>
    <mergeCell ref="B495:B497"/>
    <mergeCell ref="A483:A485"/>
    <mergeCell ref="A495:A497"/>
    <mergeCell ref="B483:B485"/>
    <mergeCell ref="C483:C485"/>
    <mergeCell ref="D492:D494"/>
    <mergeCell ref="D486:D488"/>
    <mergeCell ref="P486:P488"/>
    <mergeCell ref="E486:E488"/>
    <mergeCell ref="E489:E491"/>
    <mergeCell ref="D504:D506"/>
    <mergeCell ref="E504:E506"/>
    <mergeCell ref="P504:P506"/>
    <mergeCell ref="Q495:Q497"/>
    <mergeCell ref="D498:D500"/>
    <mergeCell ref="A498:A500"/>
    <mergeCell ref="C498:C500"/>
    <mergeCell ref="B486:B488"/>
    <mergeCell ref="C486:C488"/>
    <mergeCell ref="B478:E478"/>
    <mergeCell ref="C480:C482"/>
    <mergeCell ref="A475:A477"/>
    <mergeCell ref="Q492:Q494"/>
    <mergeCell ref="Q486:Q488"/>
    <mergeCell ref="O469:O470"/>
    <mergeCell ref="B467:B470"/>
    <mergeCell ref="B450:B452"/>
    <mergeCell ref="C495:C497"/>
    <mergeCell ref="R495:R497"/>
    <mergeCell ref="H473:H474"/>
    <mergeCell ref="A438:A440"/>
    <mergeCell ref="A486:A488"/>
    <mergeCell ref="D483:D485"/>
    <mergeCell ref="A492:A494"/>
    <mergeCell ref="C492:C494"/>
    <mergeCell ref="B489:B491"/>
    <mergeCell ref="B492:B494"/>
    <mergeCell ref="C489:C491"/>
    <mergeCell ref="E492:E494"/>
    <mergeCell ref="K473:K474"/>
    <mergeCell ref="A441:A443"/>
    <mergeCell ref="P441:P443"/>
    <mergeCell ref="Q467:Q469"/>
    <mergeCell ref="R489:R491"/>
    <mergeCell ref="P471:P474"/>
    <mergeCell ref="Q471:Q474"/>
    <mergeCell ref="R471:R474"/>
    <mergeCell ref="B441:B443"/>
    <mergeCell ref="A489:A491"/>
    <mergeCell ref="A471:A474"/>
    <mergeCell ref="N473:N474"/>
    <mergeCell ref="Q489:Q491"/>
    <mergeCell ref="R486:R488"/>
    <mergeCell ref="E471:E474"/>
    <mergeCell ref="F473:F474"/>
    <mergeCell ref="G473:G474"/>
    <mergeCell ref="B471:B474"/>
    <mergeCell ref="C471:C474"/>
    <mergeCell ref="D471:D474"/>
    <mergeCell ref="A427:A429"/>
    <mergeCell ref="B432:B434"/>
    <mergeCell ref="C432:C434"/>
    <mergeCell ref="E432:E434"/>
    <mergeCell ref="E444:E446"/>
    <mergeCell ref="A467:A470"/>
    <mergeCell ref="A461:A463"/>
    <mergeCell ref="C447:C449"/>
    <mergeCell ref="D447:D449"/>
    <mergeCell ref="E447:E449"/>
    <mergeCell ref="A447:A449"/>
    <mergeCell ref="A432:A434"/>
    <mergeCell ref="D455:D457"/>
    <mergeCell ref="B447:B449"/>
    <mergeCell ref="A444:A446"/>
    <mergeCell ref="D444:D446"/>
    <mergeCell ref="C441:C443"/>
    <mergeCell ref="C438:C440"/>
    <mergeCell ref="C450:C452"/>
    <mergeCell ref="B461:B463"/>
    <mergeCell ref="D464:D466"/>
    <mergeCell ref="E464:E466"/>
    <mergeCell ref="C455:C457"/>
    <mergeCell ref="E458:E460"/>
    <mergeCell ref="B453:E453"/>
    <mergeCell ref="C461:C463"/>
    <mergeCell ref="D461:D463"/>
    <mergeCell ref="B444:B446"/>
    <mergeCell ref="E461:E463"/>
    <mergeCell ref="P427:P429"/>
    <mergeCell ref="A435:A437"/>
    <mergeCell ref="E427:E429"/>
    <mergeCell ref="K469:K470"/>
    <mergeCell ref="N469:N470"/>
    <mergeCell ref="J469:J470"/>
    <mergeCell ref="I469:I470"/>
    <mergeCell ref="P435:P437"/>
    <mergeCell ref="B438:B440"/>
    <mergeCell ref="D432:D434"/>
    <mergeCell ref="E438:E440"/>
    <mergeCell ref="P438:P440"/>
    <mergeCell ref="P461:P463"/>
    <mergeCell ref="P447:P449"/>
    <mergeCell ref="C444:C446"/>
    <mergeCell ref="P458:P460"/>
    <mergeCell ref="A464:A466"/>
    <mergeCell ref="B464:B466"/>
    <mergeCell ref="C464:C466"/>
    <mergeCell ref="A455:A457"/>
    <mergeCell ref="D450:D452"/>
    <mergeCell ref="B458:B460"/>
    <mergeCell ref="C467:C470"/>
    <mergeCell ref="D458:D460"/>
    <mergeCell ref="C458:C460"/>
    <mergeCell ref="A458:A460"/>
    <mergeCell ref="A450:A452"/>
    <mergeCell ref="E435:E437"/>
    <mergeCell ref="B427:B429"/>
    <mergeCell ref="B455:B457"/>
    <mergeCell ref="P464:P466"/>
    <mergeCell ref="P467:P469"/>
    <mergeCell ref="U235:U237"/>
    <mergeCell ref="U277:U279"/>
    <mergeCell ref="V241:V243"/>
    <mergeCell ref="T244:T246"/>
    <mergeCell ref="V280:V282"/>
    <mergeCell ref="V295:V297"/>
    <mergeCell ref="V232:V234"/>
    <mergeCell ref="V235:V237"/>
    <mergeCell ref="S325:S327"/>
    <mergeCell ref="D226:D228"/>
    <mergeCell ref="A370:A372"/>
    <mergeCell ref="B310:B312"/>
    <mergeCell ref="A343:A345"/>
    <mergeCell ref="A319:A321"/>
    <mergeCell ref="S241:S243"/>
    <mergeCell ref="V367:V369"/>
    <mergeCell ref="U370:U372"/>
    <mergeCell ref="C247:C249"/>
    <mergeCell ref="D247:D249"/>
    <mergeCell ref="A253:A255"/>
    <mergeCell ref="B253:B255"/>
    <mergeCell ref="C253:C255"/>
    <mergeCell ref="D253:D255"/>
    <mergeCell ref="R250:R252"/>
    <mergeCell ref="S250:S252"/>
    <mergeCell ref="Q250:Q252"/>
    <mergeCell ref="U247:U249"/>
    <mergeCell ref="U250:U252"/>
    <mergeCell ref="V253:V255"/>
    <mergeCell ref="A259:A261"/>
    <mergeCell ref="R253:R255"/>
    <mergeCell ref="D256:D258"/>
    <mergeCell ref="D427:D429"/>
    <mergeCell ref="D438:D440"/>
    <mergeCell ref="D385:D387"/>
    <mergeCell ref="B424:B426"/>
    <mergeCell ref="C424:C426"/>
    <mergeCell ref="D424:D426"/>
    <mergeCell ref="E424:E426"/>
    <mergeCell ref="B435:B437"/>
    <mergeCell ref="E391:E393"/>
    <mergeCell ref="C427:C429"/>
    <mergeCell ref="C415:C417"/>
    <mergeCell ref="C388:C390"/>
    <mergeCell ref="D388:D390"/>
    <mergeCell ref="E376:E378"/>
    <mergeCell ref="B391:B393"/>
    <mergeCell ref="C397:C399"/>
    <mergeCell ref="D397:D399"/>
    <mergeCell ref="E397:E399"/>
    <mergeCell ref="C376:C378"/>
    <mergeCell ref="C435:C437"/>
    <mergeCell ref="C391:C393"/>
    <mergeCell ref="D391:D393"/>
    <mergeCell ref="B430:E430"/>
    <mergeCell ref="E382:E384"/>
    <mergeCell ref="V358:V360"/>
    <mergeCell ref="B370:B372"/>
    <mergeCell ref="E388:E390"/>
    <mergeCell ref="T385:T387"/>
    <mergeCell ref="D331:D333"/>
    <mergeCell ref="U367:U369"/>
    <mergeCell ref="T406:T408"/>
    <mergeCell ref="P406:P408"/>
    <mergeCell ref="S418:S420"/>
    <mergeCell ref="T418:T420"/>
    <mergeCell ref="V418:V420"/>
    <mergeCell ref="Q337:Q339"/>
    <mergeCell ref="R337:R339"/>
    <mergeCell ref="Q355:Q357"/>
    <mergeCell ref="R355:R357"/>
    <mergeCell ref="S355:S357"/>
    <mergeCell ref="C361:C363"/>
    <mergeCell ref="D361:D363"/>
    <mergeCell ref="E361:E363"/>
    <mergeCell ref="P361:P363"/>
    <mergeCell ref="Q361:Q363"/>
    <mergeCell ref="S361:S363"/>
    <mergeCell ref="C370:C372"/>
    <mergeCell ref="D364:D366"/>
    <mergeCell ref="C337:C339"/>
    <mergeCell ref="S370:S372"/>
    <mergeCell ref="B382:B384"/>
    <mergeCell ref="V352:V354"/>
    <mergeCell ref="V364:V366"/>
    <mergeCell ref="T370:T372"/>
    <mergeCell ref="S376:S378"/>
    <mergeCell ref="B364:B366"/>
    <mergeCell ref="P424:P426"/>
    <mergeCell ref="Q424:Q426"/>
    <mergeCell ref="R424:R426"/>
    <mergeCell ref="S424:S426"/>
    <mergeCell ref="T424:T426"/>
    <mergeCell ref="U424:U426"/>
    <mergeCell ref="R385:R387"/>
    <mergeCell ref="C379:C381"/>
    <mergeCell ref="E367:E369"/>
    <mergeCell ref="P382:P384"/>
    <mergeCell ref="B388:B390"/>
    <mergeCell ref="V325:V327"/>
    <mergeCell ref="V247:V249"/>
    <mergeCell ref="V391:V393"/>
    <mergeCell ref="W391:W393"/>
    <mergeCell ref="X391:X393"/>
    <mergeCell ref="V379:V381"/>
    <mergeCell ref="S280:S282"/>
    <mergeCell ref="S292:S294"/>
    <mergeCell ref="S277:S279"/>
    <mergeCell ref="U259:U261"/>
    <mergeCell ref="U268:U270"/>
    <mergeCell ref="V268:V270"/>
    <mergeCell ref="W268:W270"/>
    <mergeCell ref="X268:X270"/>
    <mergeCell ref="B304:B306"/>
    <mergeCell ref="C304:C306"/>
    <mergeCell ref="D304:D306"/>
    <mergeCell ref="D268:D270"/>
    <mergeCell ref="D310:D312"/>
    <mergeCell ref="Q325:Q327"/>
    <mergeCell ref="R346:R348"/>
    <mergeCell ref="D441:D443"/>
    <mergeCell ref="Q438:Q440"/>
    <mergeCell ref="P432:P434"/>
    <mergeCell ref="X340:X342"/>
    <mergeCell ref="T340:T342"/>
    <mergeCell ref="T331:T333"/>
    <mergeCell ref="T352:T354"/>
    <mergeCell ref="V331:V333"/>
    <mergeCell ref="X307:X309"/>
    <mergeCell ref="X319:X321"/>
    <mergeCell ref="U319:U321"/>
    <mergeCell ref="D435:D437"/>
    <mergeCell ref="D373:D375"/>
    <mergeCell ref="E373:E375"/>
    <mergeCell ref="E441:E443"/>
    <mergeCell ref="X367:X369"/>
    <mergeCell ref="S415:S417"/>
    <mergeCell ref="T415:T417"/>
    <mergeCell ref="R435:R437"/>
    <mergeCell ref="R441:R443"/>
    <mergeCell ref="X394:X396"/>
    <mergeCell ref="U403:U405"/>
    <mergeCell ref="T388:T390"/>
    <mergeCell ref="U388:U390"/>
    <mergeCell ref="W385:W387"/>
    <mergeCell ref="U385:U387"/>
    <mergeCell ref="E340:E342"/>
    <mergeCell ref="R311:R312"/>
    <mergeCell ref="Q311:Q312"/>
    <mergeCell ref="E307:E309"/>
    <mergeCell ref="Q349:Q351"/>
    <mergeCell ref="Q322:Q324"/>
    <mergeCell ref="T253:T255"/>
    <mergeCell ref="U253:U255"/>
    <mergeCell ref="P391:P393"/>
    <mergeCell ref="P385:P387"/>
    <mergeCell ref="W370:W372"/>
    <mergeCell ref="R379:R381"/>
    <mergeCell ref="X349:X351"/>
    <mergeCell ref="Z349:Z351"/>
    <mergeCell ref="W343:W345"/>
    <mergeCell ref="T343:T345"/>
    <mergeCell ref="S346:S348"/>
    <mergeCell ref="W361:W363"/>
    <mergeCell ref="S349:S351"/>
    <mergeCell ref="X298:X300"/>
    <mergeCell ref="U292:U294"/>
    <mergeCell ref="T319:T321"/>
    <mergeCell ref="W311:W312"/>
    <mergeCell ref="W325:W327"/>
    <mergeCell ref="W289:W291"/>
    <mergeCell ref="X289:X291"/>
    <mergeCell ref="Z253:Z255"/>
    <mergeCell ref="S262:S264"/>
    <mergeCell ref="X379:X381"/>
    <mergeCell ref="Z379:Z381"/>
    <mergeCell ref="P322:P324"/>
    <mergeCell ref="W349:W351"/>
    <mergeCell ref="W334:W336"/>
    <mergeCell ref="W307:W309"/>
    <mergeCell ref="U307:U309"/>
    <mergeCell ref="T322:T324"/>
    <mergeCell ref="R319:R321"/>
    <mergeCell ref="R298:R300"/>
    <mergeCell ref="W241:W243"/>
    <mergeCell ref="T250:T252"/>
    <mergeCell ref="X280:X282"/>
    <mergeCell ref="V265:V267"/>
    <mergeCell ref="Z277:Z279"/>
    <mergeCell ref="Z280:Z282"/>
    <mergeCell ref="S265:S267"/>
    <mergeCell ref="T265:T267"/>
    <mergeCell ref="X292:X294"/>
    <mergeCell ref="T268:T270"/>
    <mergeCell ref="T274:T276"/>
    <mergeCell ref="U274:U276"/>
    <mergeCell ref="V274:V276"/>
    <mergeCell ref="W274:W276"/>
    <mergeCell ref="X274:X276"/>
    <mergeCell ref="Z241:Z243"/>
    <mergeCell ref="Z244:Z246"/>
    <mergeCell ref="W244:W246"/>
    <mergeCell ref="T247:T249"/>
    <mergeCell ref="X244:X246"/>
    <mergeCell ref="X241:X243"/>
    <mergeCell ref="T277:T279"/>
    <mergeCell ref="V244:V246"/>
    <mergeCell ref="S244:S246"/>
    <mergeCell ref="T241:T243"/>
    <mergeCell ref="W253:W255"/>
    <mergeCell ref="X253:X255"/>
    <mergeCell ref="V259:V261"/>
    <mergeCell ref="T259:T261"/>
    <mergeCell ref="U265:U267"/>
    <mergeCell ref="W286:W288"/>
    <mergeCell ref="X259:X261"/>
    <mergeCell ref="T173:T175"/>
    <mergeCell ref="U173:U175"/>
    <mergeCell ref="V173:V175"/>
    <mergeCell ref="W173:W175"/>
    <mergeCell ref="T179:T181"/>
    <mergeCell ref="U179:U181"/>
    <mergeCell ref="Z179:Z181"/>
    <mergeCell ref="X179:X181"/>
    <mergeCell ref="U373:U375"/>
    <mergeCell ref="Z319:Z321"/>
    <mergeCell ref="Z343:Z345"/>
    <mergeCell ref="W196:W198"/>
    <mergeCell ref="W199:W201"/>
    <mergeCell ref="Z388:Z390"/>
    <mergeCell ref="X385:X387"/>
    <mergeCell ref="Z385:Z387"/>
    <mergeCell ref="W373:W375"/>
    <mergeCell ref="W364:W366"/>
    <mergeCell ref="X334:X336"/>
    <mergeCell ref="Z334:Z336"/>
    <mergeCell ref="Z307:Z309"/>
    <mergeCell ref="Z322:Z324"/>
    <mergeCell ref="W319:W321"/>
    <mergeCell ref="Z373:Z375"/>
    <mergeCell ref="V311:V312"/>
    <mergeCell ref="V370:V372"/>
    <mergeCell ref="Z361:Z363"/>
    <mergeCell ref="X370:X372"/>
    <mergeCell ref="W358:W360"/>
    <mergeCell ref="V361:V363"/>
    <mergeCell ref="W214:W216"/>
    <mergeCell ref="V238:V240"/>
    <mergeCell ref="X232:X234"/>
    <mergeCell ref="X220:X222"/>
    <mergeCell ref="V214:V216"/>
    <mergeCell ref="Z190:Z192"/>
    <mergeCell ref="Z205:Z207"/>
    <mergeCell ref="Z202:Z204"/>
    <mergeCell ref="Z199:Z201"/>
    <mergeCell ref="Z208:Z210"/>
    <mergeCell ref="Z196:Z198"/>
    <mergeCell ref="Y187:Y189"/>
    <mergeCell ref="Y190:Y192"/>
    <mergeCell ref="T444:T446"/>
    <mergeCell ref="W458:W460"/>
    <mergeCell ref="W355:W357"/>
    <mergeCell ref="Z325:Z327"/>
    <mergeCell ref="X322:X324"/>
    <mergeCell ref="X438:X440"/>
    <mergeCell ref="X364:X366"/>
    <mergeCell ref="Z364:Z366"/>
    <mergeCell ref="W346:W348"/>
    <mergeCell ref="Z435:Z437"/>
    <mergeCell ref="X435:X437"/>
    <mergeCell ref="W444:W446"/>
    <mergeCell ref="X444:X446"/>
    <mergeCell ref="Z391:Z393"/>
    <mergeCell ref="W435:W437"/>
    <mergeCell ref="Z367:Z369"/>
    <mergeCell ref="Z376:Z378"/>
    <mergeCell ref="V409:V411"/>
    <mergeCell ref="W409:W411"/>
    <mergeCell ref="Y202:Y204"/>
    <mergeCell ref="Z220:Z222"/>
    <mergeCell ref="W205:W207"/>
    <mergeCell ref="W187:W189"/>
    <mergeCell ref="T205:T207"/>
    <mergeCell ref="W190:W192"/>
    <mergeCell ref="V196:V198"/>
    <mergeCell ref="U205:U207"/>
    <mergeCell ref="V199:V201"/>
    <mergeCell ref="V205:V207"/>
    <mergeCell ref="V187:V189"/>
    <mergeCell ref="V193:V195"/>
    <mergeCell ref="U196:U198"/>
    <mergeCell ref="V184:V186"/>
    <mergeCell ref="Y214:Y216"/>
    <mergeCell ref="Z184:Z186"/>
    <mergeCell ref="Z187:Z189"/>
    <mergeCell ref="X184:X186"/>
    <mergeCell ref="X208:X210"/>
    <mergeCell ref="X196:X198"/>
    <mergeCell ref="Z193:Z195"/>
    <mergeCell ref="X202:X204"/>
    <mergeCell ref="T193:T195"/>
    <mergeCell ref="Y184:Y186"/>
    <mergeCell ref="X190:X192"/>
    <mergeCell ref="X187:X189"/>
    <mergeCell ref="X211:X213"/>
    <mergeCell ref="Z211:Z213"/>
    <mergeCell ref="X205:X207"/>
    <mergeCell ref="W223:W225"/>
    <mergeCell ref="Y220:Y222"/>
    <mergeCell ref="Z173:Z175"/>
    <mergeCell ref="X173:X175"/>
    <mergeCell ref="X193:X195"/>
    <mergeCell ref="V150:V152"/>
    <mergeCell ref="U187:U189"/>
    <mergeCell ref="U190:U192"/>
    <mergeCell ref="V208:V210"/>
    <mergeCell ref="T187:T189"/>
    <mergeCell ref="T190:T192"/>
    <mergeCell ref="T167:T169"/>
    <mergeCell ref="V220:V222"/>
    <mergeCell ref="W147:W149"/>
    <mergeCell ref="U211:U213"/>
    <mergeCell ref="T199:T201"/>
    <mergeCell ref="V217:V219"/>
    <mergeCell ref="V153:V155"/>
    <mergeCell ref="U199:U201"/>
    <mergeCell ref="W184:W186"/>
    <mergeCell ref="V190:V192"/>
    <mergeCell ref="W211:W213"/>
    <mergeCell ref="U150:U152"/>
    <mergeCell ref="W153:W155"/>
    <mergeCell ref="U153:U155"/>
    <mergeCell ref="X167:X169"/>
    <mergeCell ref="Y193:Y195"/>
    <mergeCell ref="Y196:Y198"/>
    <mergeCell ref="Y199:Y201"/>
    <mergeCell ref="T184:T186"/>
    <mergeCell ref="W193:W195"/>
    <mergeCell ref="W202:W204"/>
    <mergeCell ref="U161:U163"/>
    <mergeCell ref="U202:U204"/>
    <mergeCell ref="U232:U234"/>
    <mergeCell ref="U193:U195"/>
    <mergeCell ref="U214:U216"/>
    <mergeCell ref="V211:V213"/>
    <mergeCell ref="U220:U222"/>
    <mergeCell ref="W220:W222"/>
    <mergeCell ref="U217:U219"/>
    <mergeCell ref="V229:V231"/>
    <mergeCell ref="U229:U231"/>
    <mergeCell ref="U226:U228"/>
    <mergeCell ref="V226:V228"/>
    <mergeCell ref="W226:W228"/>
    <mergeCell ref="W208:W210"/>
    <mergeCell ref="U156:U158"/>
    <mergeCell ref="U184:U186"/>
    <mergeCell ref="W229:W231"/>
    <mergeCell ref="V156:V158"/>
    <mergeCell ref="V179:V181"/>
    <mergeCell ref="V202:V204"/>
    <mergeCell ref="W164:W166"/>
    <mergeCell ref="V161:V163"/>
    <mergeCell ref="V164:V166"/>
    <mergeCell ref="W217:W219"/>
    <mergeCell ref="W232:W234"/>
    <mergeCell ref="U167:U169"/>
    <mergeCell ref="V167:V169"/>
    <mergeCell ref="W161:W163"/>
    <mergeCell ref="W167:W169"/>
    <mergeCell ref="U223:U225"/>
    <mergeCell ref="U176:U178"/>
    <mergeCell ref="Z150:Z152"/>
    <mergeCell ref="X161:X163"/>
    <mergeCell ref="Z161:Z163"/>
    <mergeCell ref="W156:W158"/>
    <mergeCell ref="W179:W181"/>
    <mergeCell ref="Z111:Z113"/>
    <mergeCell ref="X141:X143"/>
    <mergeCell ref="Z120:Z122"/>
    <mergeCell ref="Z126:Z128"/>
    <mergeCell ref="Z135:Z137"/>
    <mergeCell ref="X144:X146"/>
    <mergeCell ref="X147:X149"/>
    <mergeCell ref="W135:W137"/>
    <mergeCell ref="W141:W143"/>
    <mergeCell ref="Z138:Z140"/>
    <mergeCell ref="X153:X155"/>
    <mergeCell ref="Z156:Z158"/>
    <mergeCell ref="Y120:Y122"/>
    <mergeCell ref="Y123:Y125"/>
    <mergeCell ref="Y126:Y128"/>
    <mergeCell ref="Y129:Y131"/>
    <mergeCell ref="Z164:Z166"/>
    <mergeCell ref="X156:X158"/>
    <mergeCell ref="Z147:Z149"/>
    <mergeCell ref="W150:W152"/>
    <mergeCell ref="X164:X166"/>
    <mergeCell ref="Z141:Z143"/>
    <mergeCell ref="Z129:Z131"/>
    <mergeCell ref="X138:X140"/>
    <mergeCell ref="Z123:Z125"/>
    <mergeCell ref="Z132:Z134"/>
    <mergeCell ref="Z144:Z146"/>
    <mergeCell ref="Z100:Z102"/>
    <mergeCell ref="Z76:Z78"/>
    <mergeCell ref="X88:X90"/>
    <mergeCell ref="Z117:Z119"/>
    <mergeCell ref="X150:X152"/>
    <mergeCell ref="X120:X122"/>
    <mergeCell ref="X132:X134"/>
    <mergeCell ref="X135:X137"/>
    <mergeCell ref="X106:X108"/>
    <mergeCell ref="Z114:Z116"/>
    <mergeCell ref="W76:W78"/>
    <mergeCell ref="X76:X78"/>
    <mergeCell ref="W114:W116"/>
    <mergeCell ref="X94:X96"/>
    <mergeCell ref="W79:W81"/>
    <mergeCell ref="W126:W128"/>
    <mergeCell ref="U144:U146"/>
    <mergeCell ref="V138:V140"/>
    <mergeCell ref="V141:V143"/>
    <mergeCell ref="Z97:Z99"/>
    <mergeCell ref="Z94:Z96"/>
    <mergeCell ref="Y132:Y134"/>
    <mergeCell ref="Y135:Y137"/>
    <mergeCell ref="Y138:Y140"/>
    <mergeCell ref="Y141:Y143"/>
    <mergeCell ref="Y144:Y146"/>
    <mergeCell ref="Y147:Y149"/>
    <mergeCell ref="Y150:Y152"/>
    <mergeCell ref="W97:W99"/>
    <mergeCell ref="X79:X81"/>
    <mergeCell ref="W129:W131"/>
    <mergeCell ref="V126:V128"/>
    <mergeCell ref="T147:T149"/>
    <mergeCell ref="T141:T143"/>
    <mergeCell ref="X129:X131"/>
    <mergeCell ref="X123:X125"/>
    <mergeCell ref="X126:X128"/>
    <mergeCell ref="W117:W119"/>
    <mergeCell ref="U114:U116"/>
    <mergeCell ref="U91:U93"/>
    <mergeCell ref="U94:U96"/>
    <mergeCell ref="V91:V93"/>
    <mergeCell ref="V111:V113"/>
    <mergeCell ref="W91:W93"/>
    <mergeCell ref="U132:U134"/>
    <mergeCell ref="W123:W125"/>
    <mergeCell ref="V144:V146"/>
    <mergeCell ref="X100:X102"/>
    <mergeCell ref="X91:X93"/>
    <mergeCell ref="W144:W146"/>
    <mergeCell ref="U141:U143"/>
    <mergeCell ref="W111:W113"/>
    <mergeCell ref="T144:T146"/>
    <mergeCell ref="U138:U140"/>
    <mergeCell ref="W138:W140"/>
    <mergeCell ref="V135:V137"/>
    <mergeCell ref="X111:X113"/>
    <mergeCell ref="V120:V122"/>
    <mergeCell ref="W132:W134"/>
    <mergeCell ref="V132:V134"/>
    <mergeCell ref="T132:T134"/>
    <mergeCell ref="V94:V96"/>
    <mergeCell ref="W94:W96"/>
    <mergeCell ref="U117:U119"/>
    <mergeCell ref="X70:X72"/>
    <mergeCell ref="X73:X75"/>
    <mergeCell ref="U97:U99"/>
    <mergeCell ref="S82:S84"/>
    <mergeCell ref="S88:S90"/>
    <mergeCell ref="S91:S93"/>
    <mergeCell ref="T97:T99"/>
    <mergeCell ref="S94:S96"/>
    <mergeCell ref="X97:X99"/>
    <mergeCell ref="W85:W87"/>
    <mergeCell ref="S100:S102"/>
    <mergeCell ref="T100:T102"/>
    <mergeCell ref="U100:U102"/>
    <mergeCell ref="V100:V102"/>
    <mergeCell ref="W100:W102"/>
    <mergeCell ref="V97:V99"/>
    <mergeCell ref="W120:W122"/>
    <mergeCell ref="V106:V108"/>
    <mergeCell ref="S70:S72"/>
    <mergeCell ref="S97:S99"/>
    <mergeCell ref="Z106:Z108"/>
    <mergeCell ref="Z88:Z90"/>
    <mergeCell ref="Z85:Z87"/>
    <mergeCell ref="Z91:Z93"/>
    <mergeCell ref="S58:S60"/>
    <mergeCell ref="W26:W28"/>
    <mergeCell ref="W52:W54"/>
    <mergeCell ref="V35:V37"/>
    <mergeCell ref="T35:T37"/>
    <mergeCell ref="T52:T54"/>
    <mergeCell ref="W38:W40"/>
    <mergeCell ref="W70:W72"/>
    <mergeCell ref="S44:S46"/>
    <mergeCell ref="T44:T46"/>
    <mergeCell ref="V88:V90"/>
    <mergeCell ref="U64:U66"/>
    <mergeCell ref="V64:V66"/>
    <mergeCell ref="U38:U40"/>
    <mergeCell ref="T67:T69"/>
    <mergeCell ref="U67:U69"/>
    <mergeCell ref="V79:V81"/>
    <mergeCell ref="S38:S40"/>
    <mergeCell ref="U70:U72"/>
    <mergeCell ref="U58:U60"/>
    <mergeCell ref="T61:T63"/>
    <mergeCell ref="U55:U57"/>
    <mergeCell ref="U52:U54"/>
    <mergeCell ref="T64:T66"/>
    <mergeCell ref="T58:T60"/>
    <mergeCell ref="W61:W63"/>
    <mergeCell ref="U79:U81"/>
    <mergeCell ref="U85:U87"/>
    <mergeCell ref="Z79:Z81"/>
    <mergeCell ref="Z82:Z84"/>
    <mergeCell ref="X64:X66"/>
    <mergeCell ref="X67:X69"/>
    <mergeCell ref="Y61:Y63"/>
    <mergeCell ref="Z44:Z46"/>
    <mergeCell ref="Z41:Z43"/>
    <mergeCell ref="T138:T140"/>
    <mergeCell ref="U129:U131"/>
    <mergeCell ref="U126:U128"/>
    <mergeCell ref="U120:U122"/>
    <mergeCell ref="U123:U125"/>
    <mergeCell ref="U111:U113"/>
    <mergeCell ref="V117:V119"/>
    <mergeCell ref="V123:V125"/>
    <mergeCell ref="V129:V131"/>
    <mergeCell ref="V114:V116"/>
    <mergeCell ref="T117:T119"/>
    <mergeCell ref="U106:U108"/>
    <mergeCell ref="T135:T137"/>
    <mergeCell ref="T129:T131"/>
    <mergeCell ref="U135:U137"/>
    <mergeCell ref="X117:X119"/>
    <mergeCell ref="X114:X116"/>
    <mergeCell ref="W106:W108"/>
    <mergeCell ref="T70:T72"/>
    <mergeCell ref="V73:V75"/>
    <mergeCell ref="V76:V78"/>
    <mergeCell ref="V70:V72"/>
    <mergeCell ref="U76:U78"/>
    <mergeCell ref="U82:U84"/>
    <mergeCell ref="W64:W66"/>
    <mergeCell ref="Z35:Z37"/>
    <mergeCell ref="X38:X40"/>
    <mergeCell ref="Z73:Z75"/>
    <mergeCell ref="Z64:Z66"/>
    <mergeCell ref="Z67:Z69"/>
    <mergeCell ref="Z70:Z72"/>
    <mergeCell ref="Z61:Z63"/>
    <mergeCell ref="V58:V60"/>
    <mergeCell ref="X61:X63"/>
    <mergeCell ref="X85:X87"/>
    <mergeCell ref="X82:X84"/>
    <mergeCell ref="W55:W57"/>
    <mergeCell ref="W58:W60"/>
    <mergeCell ref="V82:V84"/>
    <mergeCell ref="U47:U49"/>
    <mergeCell ref="W82:W84"/>
    <mergeCell ref="Y47:Y49"/>
    <mergeCell ref="U73:U75"/>
    <mergeCell ref="X55:X57"/>
    <mergeCell ref="Z47:Z49"/>
    <mergeCell ref="Z58:Z60"/>
    <mergeCell ref="X58:X60"/>
    <mergeCell ref="Z55:Z57"/>
    <mergeCell ref="Z52:Z54"/>
    <mergeCell ref="X47:X49"/>
    <mergeCell ref="V55:V57"/>
    <mergeCell ref="V67:V69"/>
    <mergeCell ref="V61:V63"/>
    <mergeCell ref="Y52:Y54"/>
    <mergeCell ref="Y55:Y57"/>
    <mergeCell ref="Y58:Y60"/>
    <mergeCell ref="W67:W69"/>
    <mergeCell ref="V17:V19"/>
    <mergeCell ref="W17:W19"/>
    <mergeCell ref="W20:W22"/>
    <mergeCell ref="W23:W25"/>
    <mergeCell ref="H8:N8"/>
    <mergeCell ref="S20:S22"/>
    <mergeCell ref="T20:T22"/>
    <mergeCell ref="G6:N6"/>
    <mergeCell ref="R14:R16"/>
    <mergeCell ref="Q6:Q9"/>
    <mergeCell ref="U88:U90"/>
    <mergeCell ref="W88:W90"/>
    <mergeCell ref="Y23:Y25"/>
    <mergeCell ref="Y26:Y28"/>
    <mergeCell ref="Y29:Y31"/>
    <mergeCell ref="Y32:Y34"/>
    <mergeCell ref="Y35:Y37"/>
    <mergeCell ref="Y38:Y40"/>
    <mergeCell ref="Y41:Y43"/>
    <mergeCell ref="Y44:Y46"/>
    <mergeCell ref="W35:W37"/>
    <mergeCell ref="X35:X37"/>
    <mergeCell ref="V32:V34"/>
    <mergeCell ref="U32:U34"/>
    <mergeCell ref="U35:U37"/>
    <mergeCell ref="V85:V87"/>
    <mergeCell ref="U61:U63"/>
    <mergeCell ref="T88:T90"/>
    <mergeCell ref="V20:V22"/>
    <mergeCell ref="W73:W75"/>
    <mergeCell ref="V52:V54"/>
    <mergeCell ref="Y64:Y66"/>
    <mergeCell ref="T55:T57"/>
    <mergeCell ref="W41:W43"/>
    <mergeCell ref="T32:T34"/>
    <mergeCell ref="U44:U46"/>
    <mergeCell ref="Z38:Z40"/>
    <mergeCell ref="Z32:Z34"/>
    <mergeCell ref="T47:T49"/>
    <mergeCell ref="T38:T40"/>
    <mergeCell ref="A3:Z3"/>
    <mergeCell ref="P23:P25"/>
    <mergeCell ref="B12:D12"/>
    <mergeCell ref="E14:E16"/>
    <mergeCell ref="Q14:Q16"/>
    <mergeCell ref="Q23:Q25"/>
    <mergeCell ref="U14:U16"/>
    <mergeCell ref="V14:V16"/>
    <mergeCell ref="Z17:Z19"/>
    <mergeCell ref="T14:T16"/>
    <mergeCell ref="U17:U19"/>
    <mergeCell ref="R8:R9"/>
    <mergeCell ref="S8:Z8"/>
    <mergeCell ref="T17:T19"/>
    <mergeCell ref="R20:R22"/>
    <mergeCell ref="X14:X16"/>
    <mergeCell ref="S17:S19"/>
    <mergeCell ref="X17:X19"/>
    <mergeCell ref="S29:S31"/>
    <mergeCell ref="Y14:Y16"/>
    <mergeCell ref="Y17:Y19"/>
    <mergeCell ref="Y20:Y22"/>
    <mergeCell ref="F6:F9"/>
    <mergeCell ref="Z23:Z25"/>
    <mergeCell ref="X23:X25"/>
    <mergeCell ref="V26:V28"/>
    <mergeCell ref="R41:R43"/>
    <mergeCell ref="W32:W34"/>
    <mergeCell ref="X32:X34"/>
    <mergeCell ref="X52:X54"/>
    <mergeCell ref="V47:V49"/>
    <mergeCell ref="W47:W49"/>
    <mergeCell ref="V41:V43"/>
    <mergeCell ref="R32:R34"/>
    <mergeCell ref="R35:R37"/>
    <mergeCell ref="U23:U25"/>
    <mergeCell ref="V23:V25"/>
    <mergeCell ref="S23:S25"/>
    <mergeCell ref="T23:T25"/>
    <mergeCell ref="V29:V31"/>
    <mergeCell ref="X26:X28"/>
    <mergeCell ref="S32:S34"/>
    <mergeCell ref="S35:S37"/>
    <mergeCell ref="S41:S43"/>
    <mergeCell ref="T41:T43"/>
    <mergeCell ref="U41:U43"/>
    <mergeCell ref="X44:X46"/>
    <mergeCell ref="R38:R40"/>
    <mergeCell ref="R47:R49"/>
    <mergeCell ref="R52:R54"/>
    <mergeCell ref="S52:S54"/>
    <mergeCell ref="V44:V46"/>
    <mergeCell ref="W44:W46"/>
    <mergeCell ref="V38:V40"/>
    <mergeCell ref="X41:X43"/>
    <mergeCell ref="S47:S49"/>
    <mergeCell ref="P6:P9"/>
    <mergeCell ref="G8:G9"/>
    <mergeCell ref="Z29:Z31"/>
    <mergeCell ref="X29:X31"/>
    <mergeCell ref="W29:W31"/>
    <mergeCell ref="U29:U31"/>
    <mergeCell ref="Z20:Z22"/>
    <mergeCell ref="Q17:Q19"/>
    <mergeCell ref="Q29:Q31"/>
    <mergeCell ref="A5:A9"/>
    <mergeCell ref="B5:B9"/>
    <mergeCell ref="C5:D5"/>
    <mergeCell ref="C6:C9"/>
    <mergeCell ref="D6:D9"/>
    <mergeCell ref="X20:X22"/>
    <mergeCell ref="W14:W16"/>
    <mergeCell ref="R23:R25"/>
    <mergeCell ref="C29:C31"/>
    <mergeCell ref="E5:E9"/>
    <mergeCell ref="P14:P16"/>
    <mergeCell ref="F5:N5"/>
    <mergeCell ref="P5:Z5"/>
    <mergeCell ref="R6:Z6"/>
    <mergeCell ref="Z14:Z16"/>
    <mergeCell ref="R17:R19"/>
    <mergeCell ref="P20:P22"/>
    <mergeCell ref="A14:A16"/>
    <mergeCell ref="A17:A19"/>
    <mergeCell ref="E26:E28"/>
    <mergeCell ref="E23:E25"/>
    <mergeCell ref="E17:E19"/>
    <mergeCell ref="Z26:Z28"/>
    <mergeCell ref="B14:B16"/>
    <mergeCell ref="C14:C16"/>
    <mergeCell ref="D14:D16"/>
    <mergeCell ref="C17:C19"/>
    <mergeCell ref="T29:T31"/>
    <mergeCell ref="U26:U28"/>
    <mergeCell ref="Q20:Q22"/>
    <mergeCell ref="D26:D28"/>
    <mergeCell ref="E29:E31"/>
    <mergeCell ref="B20:B22"/>
    <mergeCell ref="A29:A31"/>
    <mergeCell ref="A20:A22"/>
    <mergeCell ref="A26:A28"/>
    <mergeCell ref="A23:A25"/>
    <mergeCell ref="B32:B34"/>
    <mergeCell ref="B29:B31"/>
    <mergeCell ref="S14:S16"/>
    <mergeCell ref="U20:U22"/>
    <mergeCell ref="R29:R31"/>
    <mergeCell ref="R26:R28"/>
    <mergeCell ref="S26:S28"/>
    <mergeCell ref="T26:T28"/>
    <mergeCell ref="Q35:Q37"/>
    <mergeCell ref="P26:P28"/>
    <mergeCell ref="Q26:Q28"/>
    <mergeCell ref="B17:B19"/>
    <mergeCell ref="D32:D34"/>
    <mergeCell ref="D20:D22"/>
    <mergeCell ref="C20:C22"/>
    <mergeCell ref="B38:B40"/>
    <mergeCell ref="B26:B28"/>
    <mergeCell ref="C35:C37"/>
    <mergeCell ref="D35:D37"/>
    <mergeCell ref="C32:C34"/>
    <mergeCell ref="D17:D19"/>
    <mergeCell ref="P35:P37"/>
    <mergeCell ref="P32:P34"/>
    <mergeCell ref="Q32:Q34"/>
    <mergeCell ref="P17:P19"/>
    <mergeCell ref="E20:E22"/>
    <mergeCell ref="E35:E37"/>
    <mergeCell ref="E32:E34"/>
    <mergeCell ref="E38:E40"/>
    <mergeCell ref="B47:E49"/>
    <mergeCell ref="B35:B37"/>
    <mergeCell ref="B23:B25"/>
    <mergeCell ref="B44:B46"/>
    <mergeCell ref="C44:C46"/>
    <mergeCell ref="D44:D46"/>
    <mergeCell ref="E44:E46"/>
    <mergeCell ref="P44:P46"/>
    <mergeCell ref="E41:E43"/>
    <mergeCell ref="P41:P43"/>
    <mergeCell ref="C23:C25"/>
    <mergeCell ref="C26:C28"/>
    <mergeCell ref="A52:A54"/>
    <mergeCell ref="D23:D25"/>
    <mergeCell ref="P29:P31"/>
    <mergeCell ref="D29:D31"/>
    <mergeCell ref="A32:A34"/>
    <mergeCell ref="A38:A40"/>
    <mergeCell ref="A35:A37"/>
    <mergeCell ref="D38:D40"/>
    <mergeCell ref="Q47:Q49"/>
    <mergeCell ref="C38:C40"/>
    <mergeCell ref="P38:P40"/>
    <mergeCell ref="P47:P49"/>
    <mergeCell ref="Q55:Q57"/>
    <mergeCell ref="R67:R69"/>
    <mergeCell ref="A47:A49"/>
    <mergeCell ref="B55:B57"/>
    <mergeCell ref="B50:E50"/>
    <mergeCell ref="D58:D60"/>
    <mergeCell ref="C52:C54"/>
    <mergeCell ref="E58:E60"/>
    <mergeCell ref="D55:D57"/>
    <mergeCell ref="B58:B60"/>
    <mergeCell ref="E52:E54"/>
    <mergeCell ref="Q64:Q66"/>
    <mergeCell ref="R58:R60"/>
    <mergeCell ref="A67:A69"/>
    <mergeCell ref="C61:C63"/>
    <mergeCell ref="P52:P54"/>
    <mergeCell ref="Q52:Q54"/>
    <mergeCell ref="Q38:Q40"/>
    <mergeCell ref="A44:A46"/>
    <mergeCell ref="Q44:Q46"/>
    <mergeCell ref="R44:R46"/>
    <mergeCell ref="A41:A43"/>
    <mergeCell ref="B41:B43"/>
    <mergeCell ref="C41:C43"/>
    <mergeCell ref="D41:D43"/>
    <mergeCell ref="Q41:Q43"/>
    <mergeCell ref="C55:C57"/>
    <mergeCell ref="Q58:Q60"/>
    <mergeCell ref="Q61:Q63"/>
    <mergeCell ref="P64:P66"/>
    <mergeCell ref="P61:P63"/>
    <mergeCell ref="P70:P72"/>
    <mergeCell ref="D73:D75"/>
    <mergeCell ref="D64:D66"/>
    <mergeCell ref="D67:D69"/>
    <mergeCell ref="S61:S63"/>
    <mergeCell ref="S55:S57"/>
    <mergeCell ref="D61:D63"/>
    <mergeCell ref="R61:R63"/>
    <mergeCell ref="S67:S69"/>
    <mergeCell ref="R64:R66"/>
    <mergeCell ref="S64:S66"/>
    <mergeCell ref="C64:C66"/>
    <mergeCell ref="C67:C69"/>
    <mergeCell ref="C70:C72"/>
    <mergeCell ref="E64:E66"/>
    <mergeCell ref="C58:C60"/>
    <mergeCell ref="R55:R57"/>
    <mergeCell ref="R73:R75"/>
    <mergeCell ref="P79:P81"/>
    <mergeCell ref="A76:A78"/>
    <mergeCell ref="B76:B78"/>
    <mergeCell ref="P76:P78"/>
    <mergeCell ref="D79:D81"/>
    <mergeCell ref="A79:A81"/>
    <mergeCell ref="B79:B81"/>
    <mergeCell ref="C79:C81"/>
    <mergeCell ref="D76:D78"/>
    <mergeCell ref="A82:A84"/>
    <mergeCell ref="A73:A75"/>
    <mergeCell ref="B67:B69"/>
    <mergeCell ref="B61:B63"/>
    <mergeCell ref="A70:A72"/>
    <mergeCell ref="A61:A63"/>
    <mergeCell ref="P58:P60"/>
    <mergeCell ref="D52:D54"/>
    <mergeCell ref="P55:P57"/>
    <mergeCell ref="E55:E57"/>
    <mergeCell ref="E61:E63"/>
    <mergeCell ref="A55:A57"/>
    <mergeCell ref="B64:B66"/>
    <mergeCell ref="B91:B93"/>
    <mergeCell ref="C91:C93"/>
    <mergeCell ref="P82:P84"/>
    <mergeCell ref="E88:E90"/>
    <mergeCell ref="Q88:Q90"/>
    <mergeCell ref="R91:R93"/>
    <mergeCell ref="E91:E93"/>
    <mergeCell ref="Q91:Q93"/>
    <mergeCell ref="C85:C87"/>
    <mergeCell ref="P91:P93"/>
    <mergeCell ref="D70:D72"/>
    <mergeCell ref="B52:B54"/>
    <mergeCell ref="A58:A60"/>
    <mergeCell ref="T82:T84"/>
    <mergeCell ref="A64:A66"/>
    <mergeCell ref="S73:S75"/>
    <mergeCell ref="Q73:Q75"/>
    <mergeCell ref="T76:T78"/>
    <mergeCell ref="C76:C78"/>
    <mergeCell ref="B73:B75"/>
    <mergeCell ref="B70:B72"/>
    <mergeCell ref="E76:E78"/>
    <mergeCell ref="C73:C75"/>
    <mergeCell ref="E73:E75"/>
    <mergeCell ref="E79:E81"/>
    <mergeCell ref="Q67:Q69"/>
    <mergeCell ref="E70:E72"/>
    <mergeCell ref="Q70:Q72"/>
    <mergeCell ref="P73:P75"/>
    <mergeCell ref="E67:E69"/>
    <mergeCell ref="P67:P69"/>
    <mergeCell ref="R70:R72"/>
    <mergeCell ref="Q97:Q99"/>
    <mergeCell ref="C106:C108"/>
    <mergeCell ref="D111:D113"/>
    <mergeCell ref="B109:D109"/>
    <mergeCell ref="E94:E96"/>
    <mergeCell ref="D97:D99"/>
    <mergeCell ref="P94:P96"/>
    <mergeCell ref="A94:A96"/>
    <mergeCell ref="B94:B96"/>
    <mergeCell ref="P97:P99"/>
    <mergeCell ref="E100:E102"/>
    <mergeCell ref="P100:P102"/>
    <mergeCell ref="B82:B84"/>
    <mergeCell ref="R88:R90"/>
    <mergeCell ref="B88:B90"/>
    <mergeCell ref="A85:A87"/>
    <mergeCell ref="A88:A90"/>
    <mergeCell ref="C88:C90"/>
    <mergeCell ref="P88:P90"/>
    <mergeCell ref="A91:A93"/>
    <mergeCell ref="R82:R84"/>
    <mergeCell ref="C82:C84"/>
    <mergeCell ref="E82:E84"/>
    <mergeCell ref="B85:B87"/>
    <mergeCell ref="P85:P87"/>
    <mergeCell ref="D85:D87"/>
    <mergeCell ref="D88:D90"/>
    <mergeCell ref="D82:D84"/>
    <mergeCell ref="E85:E87"/>
    <mergeCell ref="R85:R87"/>
    <mergeCell ref="D91:D93"/>
    <mergeCell ref="A106:A108"/>
    <mergeCell ref="B106:B108"/>
    <mergeCell ref="A97:A99"/>
    <mergeCell ref="E114:E116"/>
    <mergeCell ref="B97:B99"/>
    <mergeCell ref="C97:C99"/>
    <mergeCell ref="D94:D96"/>
    <mergeCell ref="C94:C96"/>
    <mergeCell ref="P106:P108"/>
    <mergeCell ref="D106:D108"/>
    <mergeCell ref="E106:E108"/>
    <mergeCell ref="T106:T108"/>
    <mergeCell ref="E126:E128"/>
    <mergeCell ref="A111:A113"/>
    <mergeCell ref="Q111:Q113"/>
    <mergeCell ref="P111:P113"/>
    <mergeCell ref="C111:C113"/>
    <mergeCell ref="B111:B113"/>
    <mergeCell ref="E111:E113"/>
    <mergeCell ref="A114:A116"/>
    <mergeCell ref="A117:A119"/>
    <mergeCell ref="A100:A102"/>
    <mergeCell ref="B100:B102"/>
    <mergeCell ref="C100:C102"/>
    <mergeCell ref="D100:D102"/>
    <mergeCell ref="Q100:Q102"/>
    <mergeCell ref="R100:R102"/>
    <mergeCell ref="R111:R113"/>
    <mergeCell ref="R106:R108"/>
    <mergeCell ref="Q106:Q108"/>
    <mergeCell ref="S106:S108"/>
    <mergeCell ref="R97:R99"/>
    <mergeCell ref="C117:C119"/>
    <mergeCell ref="R79:R81"/>
    <mergeCell ref="T73:T75"/>
    <mergeCell ref="R76:R78"/>
    <mergeCell ref="S76:S78"/>
    <mergeCell ref="Q76:Q78"/>
    <mergeCell ref="T79:T81"/>
    <mergeCell ref="T85:T87"/>
    <mergeCell ref="Q85:Q87"/>
    <mergeCell ref="Q79:Q81"/>
    <mergeCell ref="S85:S87"/>
    <mergeCell ref="S79:S81"/>
    <mergeCell ref="Q82:Q84"/>
    <mergeCell ref="Q126:Q128"/>
    <mergeCell ref="T91:T93"/>
    <mergeCell ref="Q94:Q96"/>
    <mergeCell ref="R94:R96"/>
    <mergeCell ref="Q114:Q116"/>
    <mergeCell ref="T111:T113"/>
    <mergeCell ref="S111:S113"/>
    <mergeCell ref="T120:T122"/>
    <mergeCell ref="T123:T125"/>
    <mergeCell ref="S114:S116"/>
    <mergeCell ref="Q120:Q122"/>
    <mergeCell ref="R114:R116"/>
    <mergeCell ref="S120:S122"/>
    <mergeCell ref="T94:T96"/>
    <mergeCell ref="T114:T116"/>
    <mergeCell ref="T126:T128"/>
    <mergeCell ref="S117:S119"/>
    <mergeCell ref="R117:R119"/>
    <mergeCell ref="R123:R125"/>
    <mergeCell ref="S123:S125"/>
    <mergeCell ref="S126:S128"/>
    <mergeCell ref="S132:S134"/>
    <mergeCell ref="B135:B137"/>
    <mergeCell ref="S138:S140"/>
    <mergeCell ref="P138:P140"/>
    <mergeCell ref="E138:E140"/>
    <mergeCell ref="B126:B128"/>
    <mergeCell ref="A126:A128"/>
    <mergeCell ref="A123:A125"/>
    <mergeCell ref="E120:E122"/>
    <mergeCell ref="A132:A134"/>
    <mergeCell ref="B132:B134"/>
    <mergeCell ref="B129:B131"/>
    <mergeCell ref="B120:B122"/>
    <mergeCell ref="A120:A122"/>
    <mergeCell ref="D132:D134"/>
    <mergeCell ref="D129:D131"/>
    <mergeCell ref="C129:C131"/>
    <mergeCell ref="E123:E125"/>
    <mergeCell ref="D123:D125"/>
    <mergeCell ref="D126:D128"/>
    <mergeCell ref="R138:R140"/>
    <mergeCell ref="P126:P128"/>
    <mergeCell ref="A138:A140"/>
    <mergeCell ref="R135:R137"/>
    <mergeCell ref="R126:R128"/>
    <mergeCell ref="E132:E134"/>
    <mergeCell ref="C132:C134"/>
    <mergeCell ref="Q132:Q134"/>
    <mergeCell ref="P132:P134"/>
    <mergeCell ref="R120:R122"/>
    <mergeCell ref="A129:A131"/>
    <mergeCell ref="D114:D116"/>
    <mergeCell ref="Q117:Q119"/>
    <mergeCell ref="E129:E131"/>
    <mergeCell ref="P114:P116"/>
    <mergeCell ref="P117:P119"/>
    <mergeCell ref="Q138:Q140"/>
    <mergeCell ref="R144:R146"/>
    <mergeCell ref="B117:B119"/>
    <mergeCell ref="B114:B116"/>
    <mergeCell ref="C114:C116"/>
    <mergeCell ref="E117:E119"/>
    <mergeCell ref="C120:C122"/>
    <mergeCell ref="Q123:Q125"/>
    <mergeCell ref="P120:P122"/>
    <mergeCell ref="D117:D119"/>
    <mergeCell ref="D120:D122"/>
    <mergeCell ref="B123:B125"/>
    <mergeCell ref="P123:P125"/>
    <mergeCell ref="R129:R131"/>
    <mergeCell ref="C123:C125"/>
    <mergeCell ref="Q129:Q131"/>
    <mergeCell ref="R132:R134"/>
    <mergeCell ref="Q141:Q143"/>
    <mergeCell ref="P129:P131"/>
    <mergeCell ref="C141:C143"/>
    <mergeCell ref="P141:P143"/>
    <mergeCell ref="D141:D143"/>
    <mergeCell ref="C126:C128"/>
    <mergeCell ref="Q144:Q146"/>
    <mergeCell ref="C144:C146"/>
    <mergeCell ref="A141:A143"/>
    <mergeCell ref="D138:D140"/>
    <mergeCell ref="A161:A163"/>
    <mergeCell ref="S167:S169"/>
    <mergeCell ref="A144:A146"/>
    <mergeCell ref="C135:C137"/>
    <mergeCell ref="B141:B143"/>
    <mergeCell ref="S150:S152"/>
    <mergeCell ref="S141:S143"/>
    <mergeCell ref="Q150:Q152"/>
    <mergeCell ref="Q153:Q155"/>
    <mergeCell ref="D144:D146"/>
    <mergeCell ref="P147:P149"/>
    <mergeCell ref="P150:P152"/>
    <mergeCell ref="A153:A155"/>
    <mergeCell ref="E153:E155"/>
    <mergeCell ref="A135:A137"/>
    <mergeCell ref="S129:S131"/>
    <mergeCell ref="C147:C149"/>
    <mergeCell ref="P144:P146"/>
    <mergeCell ref="C150:C152"/>
    <mergeCell ref="D150:D152"/>
    <mergeCell ref="C167:C169"/>
    <mergeCell ref="D167:D169"/>
    <mergeCell ref="E167:E169"/>
    <mergeCell ref="E144:E146"/>
    <mergeCell ref="S147:S149"/>
    <mergeCell ref="S135:S137"/>
    <mergeCell ref="S144:S146"/>
    <mergeCell ref="P135:P137"/>
    <mergeCell ref="B138:B140"/>
    <mergeCell ref="B150:B152"/>
    <mergeCell ref="D135:D137"/>
    <mergeCell ref="R153:R155"/>
    <mergeCell ref="Q135:Q137"/>
    <mergeCell ref="C138:C140"/>
    <mergeCell ref="D164:D166"/>
    <mergeCell ref="D147:D149"/>
    <mergeCell ref="E135:E137"/>
    <mergeCell ref="R141:R143"/>
    <mergeCell ref="E141:E143"/>
    <mergeCell ref="B161:B163"/>
    <mergeCell ref="B153:B155"/>
    <mergeCell ref="C153:C155"/>
    <mergeCell ref="D153:D155"/>
    <mergeCell ref="P153:P155"/>
    <mergeCell ref="D161:D163"/>
    <mergeCell ref="S156:S158"/>
    <mergeCell ref="A187:A189"/>
    <mergeCell ref="S179:S181"/>
    <mergeCell ref="A150:A152"/>
    <mergeCell ref="S153:S155"/>
    <mergeCell ref="R150:R152"/>
    <mergeCell ref="E150:E152"/>
    <mergeCell ref="R156:R158"/>
    <mergeCell ref="A167:A169"/>
    <mergeCell ref="A173:A175"/>
    <mergeCell ref="Q173:Q175"/>
    <mergeCell ref="B187:B189"/>
    <mergeCell ref="R147:R149"/>
    <mergeCell ref="Q147:Q149"/>
    <mergeCell ref="B144:B146"/>
    <mergeCell ref="R176:R178"/>
    <mergeCell ref="Q167:Q169"/>
    <mergeCell ref="P173:P175"/>
    <mergeCell ref="C184:C186"/>
    <mergeCell ref="P161:P163"/>
    <mergeCell ref="E156:E158"/>
    <mergeCell ref="Q184:Q186"/>
    <mergeCell ref="A179:A181"/>
    <mergeCell ref="P156:P158"/>
    <mergeCell ref="A147:A149"/>
    <mergeCell ref="A164:A166"/>
    <mergeCell ref="R161:R163"/>
    <mergeCell ref="Q156:Q158"/>
    <mergeCell ref="E147:E149"/>
    <mergeCell ref="B147:B149"/>
    <mergeCell ref="B156:D158"/>
    <mergeCell ref="A156:A158"/>
    <mergeCell ref="P167:P169"/>
    <mergeCell ref="Q220:Q222"/>
    <mergeCell ref="P208:P210"/>
    <mergeCell ref="C196:C198"/>
    <mergeCell ref="P199:P201"/>
    <mergeCell ref="P202:P204"/>
    <mergeCell ref="E199:E201"/>
    <mergeCell ref="P196:P198"/>
    <mergeCell ref="D196:D198"/>
    <mergeCell ref="Q190:Q192"/>
    <mergeCell ref="C193:C195"/>
    <mergeCell ref="B159:E159"/>
    <mergeCell ref="E184:E186"/>
    <mergeCell ref="R184:R186"/>
    <mergeCell ref="D184:D186"/>
    <mergeCell ref="B184:B186"/>
    <mergeCell ref="D193:D195"/>
    <mergeCell ref="B193:B195"/>
    <mergeCell ref="R179:R181"/>
    <mergeCell ref="R164:R166"/>
    <mergeCell ref="B176:B178"/>
    <mergeCell ref="P193:P195"/>
    <mergeCell ref="E193:E195"/>
    <mergeCell ref="B190:B192"/>
    <mergeCell ref="B167:B169"/>
    <mergeCell ref="B179:D181"/>
    <mergeCell ref="C161:C163"/>
    <mergeCell ref="Q223:Q225"/>
    <mergeCell ref="R265:R267"/>
    <mergeCell ref="Q241:Q243"/>
    <mergeCell ref="C241:C243"/>
    <mergeCell ref="D244:D246"/>
    <mergeCell ref="P232:P234"/>
    <mergeCell ref="D208:D210"/>
    <mergeCell ref="C205:C207"/>
    <mergeCell ref="E226:E228"/>
    <mergeCell ref="Q214:Q216"/>
    <mergeCell ref="R205:R207"/>
    <mergeCell ref="B164:B166"/>
    <mergeCell ref="P187:P189"/>
    <mergeCell ref="P184:P186"/>
    <mergeCell ref="R173:R175"/>
    <mergeCell ref="D187:D189"/>
    <mergeCell ref="P179:P181"/>
    <mergeCell ref="E164:E166"/>
    <mergeCell ref="C190:C192"/>
    <mergeCell ref="E187:E189"/>
    <mergeCell ref="R167:R169"/>
    <mergeCell ref="R214:R216"/>
    <mergeCell ref="B182:E182"/>
    <mergeCell ref="C164:C166"/>
    <mergeCell ref="R190:R192"/>
    <mergeCell ref="R187:R189"/>
    <mergeCell ref="E190:E192"/>
    <mergeCell ref="E265:E267"/>
    <mergeCell ref="E241:E243"/>
    <mergeCell ref="D262:D264"/>
    <mergeCell ref="R226:R228"/>
    <mergeCell ref="P214:P216"/>
    <mergeCell ref="S202:S204"/>
    <mergeCell ref="R193:R195"/>
    <mergeCell ref="Q164:Q166"/>
    <mergeCell ref="Q179:Q181"/>
    <mergeCell ref="Q161:Q163"/>
    <mergeCell ref="B211:B213"/>
    <mergeCell ref="C199:C201"/>
    <mergeCell ref="E211:E213"/>
    <mergeCell ref="E179:E181"/>
    <mergeCell ref="P164:P166"/>
    <mergeCell ref="Q193:Q195"/>
    <mergeCell ref="E161:E163"/>
    <mergeCell ref="E202:E204"/>
    <mergeCell ref="Q211:Q213"/>
    <mergeCell ref="B196:B198"/>
    <mergeCell ref="P190:P192"/>
    <mergeCell ref="D190:D192"/>
    <mergeCell ref="C208:C210"/>
    <mergeCell ref="D199:D201"/>
    <mergeCell ref="S196:S198"/>
    <mergeCell ref="S173:S175"/>
    <mergeCell ref="S190:S192"/>
    <mergeCell ref="S161:S163"/>
    <mergeCell ref="B173:B175"/>
    <mergeCell ref="C173:C175"/>
    <mergeCell ref="D173:D175"/>
    <mergeCell ref="E173:E175"/>
    <mergeCell ref="S208:S210"/>
    <mergeCell ref="D202:D204"/>
    <mergeCell ref="E205:E207"/>
    <mergeCell ref="A190:A192"/>
    <mergeCell ref="A235:A237"/>
    <mergeCell ref="A301:A303"/>
    <mergeCell ref="B301:B303"/>
    <mergeCell ref="C301:C303"/>
    <mergeCell ref="A229:A231"/>
    <mergeCell ref="C202:C204"/>
    <mergeCell ref="B226:B228"/>
    <mergeCell ref="C226:C228"/>
    <mergeCell ref="C232:C234"/>
    <mergeCell ref="B232:B234"/>
    <mergeCell ref="A226:A228"/>
    <mergeCell ref="A220:A222"/>
    <mergeCell ref="A199:A201"/>
    <mergeCell ref="A196:A198"/>
    <mergeCell ref="A193:A195"/>
    <mergeCell ref="C256:C258"/>
    <mergeCell ref="A244:A246"/>
    <mergeCell ref="A289:A291"/>
    <mergeCell ref="B289:B291"/>
    <mergeCell ref="B247:B249"/>
    <mergeCell ref="A265:A267"/>
    <mergeCell ref="A247:A249"/>
    <mergeCell ref="B277:B279"/>
    <mergeCell ref="B259:B261"/>
    <mergeCell ref="A262:A264"/>
    <mergeCell ref="A238:A240"/>
    <mergeCell ref="C235:C237"/>
    <mergeCell ref="A211:A213"/>
    <mergeCell ref="B208:B210"/>
    <mergeCell ref="A205:A207"/>
    <mergeCell ref="B199:B201"/>
    <mergeCell ref="B229:B231"/>
    <mergeCell ref="A232:A234"/>
    <mergeCell ref="A241:A243"/>
    <mergeCell ref="C238:C240"/>
    <mergeCell ref="A217:A219"/>
    <mergeCell ref="B220:B222"/>
    <mergeCell ref="E331:E333"/>
    <mergeCell ref="D319:D321"/>
    <mergeCell ref="C319:C321"/>
    <mergeCell ref="E322:E324"/>
    <mergeCell ref="P277:P279"/>
    <mergeCell ref="A250:A252"/>
    <mergeCell ref="B250:B252"/>
    <mergeCell ref="C283:C285"/>
    <mergeCell ref="D283:D285"/>
    <mergeCell ref="E283:E285"/>
    <mergeCell ref="A286:A288"/>
    <mergeCell ref="B286:B288"/>
    <mergeCell ref="B262:B264"/>
    <mergeCell ref="D322:D324"/>
    <mergeCell ref="D328:D330"/>
    <mergeCell ref="E259:E261"/>
    <mergeCell ref="P244:P246"/>
    <mergeCell ref="P331:P333"/>
    <mergeCell ref="C292:C294"/>
    <mergeCell ref="B271:B273"/>
    <mergeCell ref="B292:B294"/>
    <mergeCell ref="C280:C282"/>
    <mergeCell ref="D277:D279"/>
    <mergeCell ref="A283:A285"/>
    <mergeCell ref="D289:D291"/>
    <mergeCell ref="C289:C291"/>
    <mergeCell ref="B283:B285"/>
    <mergeCell ref="A334:A336"/>
    <mergeCell ref="C334:C336"/>
    <mergeCell ref="D334:D336"/>
    <mergeCell ref="D292:D294"/>
    <mergeCell ref="C310:C312"/>
    <mergeCell ref="A298:A300"/>
    <mergeCell ref="A310:A312"/>
    <mergeCell ref="C307:C309"/>
    <mergeCell ref="P328:P330"/>
    <mergeCell ref="P334:P336"/>
    <mergeCell ref="B328:B330"/>
    <mergeCell ref="B331:B333"/>
    <mergeCell ref="E334:E336"/>
    <mergeCell ref="C325:C327"/>
    <mergeCell ref="A325:A327"/>
    <mergeCell ref="B298:B300"/>
    <mergeCell ref="A256:A258"/>
    <mergeCell ref="B256:B258"/>
    <mergeCell ref="C250:C252"/>
    <mergeCell ref="D250:D252"/>
    <mergeCell ref="D241:D243"/>
    <mergeCell ref="E268:E270"/>
    <mergeCell ref="A361:A363"/>
    <mergeCell ref="B361:B363"/>
    <mergeCell ref="C355:C357"/>
    <mergeCell ref="D370:D372"/>
    <mergeCell ref="B352:B354"/>
    <mergeCell ref="Q376:Q378"/>
    <mergeCell ref="E379:E381"/>
    <mergeCell ref="P379:P381"/>
    <mergeCell ref="P376:P378"/>
    <mergeCell ref="P316:P318"/>
    <mergeCell ref="A307:A309"/>
    <mergeCell ref="Q298:Q300"/>
    <mergeCell ref="Q319:Q321"/>
    <mergeCell ref="Q331:Q333"/>
    <mergeCell ref="D298:D300"/>
    <mergeCell ref="E298:E300"/>
    <mergeCell ref="P349:P351"/>
    <mergeCell ref="A292:A294"/>
    <mergeCell ref="A274:A276"/>
    <mergeCell ref="A322:A324"/>
    <mergeCell ref="B280:B282"/>
    <mergeCell ref="C331:C333"/>
    <mergeCell ref="A295:A297"/>
    <mergeCell ref="A280:A282"/>
    <mergeCell ref="E355:E357"/>
    <mergeCell ref="A277:A279"/>
    <mergeCell ref="R364:R366"/>
    <mergeCell ref="Q352:Q354"/>
    <mergeCell ref="R370:R372"/>
    <mergeCell ref="Q340:Q342"/>
    <mergeCell ref="R373:R375"/>
    <mergeCell ref="A349:A351"/>
    <mergeCell ref="B358:B360"/>
    <mergeCell ref="A355:A357"/>
    <mergeCell ref="B355:B357"/>
    <mergeCell ref="R352:R354"/>
    <mergeCell ref="A346:A348"/>
    <mergeCell ref="E364:E366"/>
    <mergeCell ref="P370:P372"/>
    <mergeCell ref="Q370:Q372"/>
    <mergeCell ref="P364:P366"/>
    <mergeCell ref="A364:A366"/>
    <mergeCell ref="C367:C369"/>
    <mergeCell ref="D352:D354"/>
    <mergeCell ref="P355:P357"/>
    <mergeCell ref="R358:R360"/>
    <mergeCell ref="D358:D360"/>
    <mergeCell ref="P358:P360"/>
    <mergeCell ref="Q358:Q360"/>
    <mergeCell ref="D355:D357"/>
    <mergeCell ref="B367:B369"/>
    <mergeCell ref="D343:D345"/>
    <mergeCell ref="C343:C345"/>
    <mergeCell ref="Q346:Q348"/>
    <mergeCell ref="R343:R345"/>
    <mergeCell ref="C352:C354"/>
    <mergeCell ref="C346:C348"/>
    <mergeCell ref="E343:E345"/>
    <mergeCell ref="S304:S306"/>
    <mergeCell ref="Q328:Q330"/>
    <mergeCell ref="P319:P321"/>
    <mergeCell ref="R313:R315"/>
    <mergeCell ref="D340:D342"/>
    <mergeCell ref="A337:A339"/>
    <mergeCell ref="A331:A333"/>
    <mergeCell ref="E328:E330"/>
    <mergeCell ref="B319:B321"/>
    <mergeCell ref="D349:D351"/>
    <mergeCell ref="E349:E351"/>
    <mergeCell ref="C322:C324"/>
    <mergeCell ref="A340:A342"/>
    <mergeCell ref="B334:B336"/>
    <mergeCell ref="B307:B309"/>
    <mergeCell ref="E325:E327"/>
    <mergeCell ref="S343:S345"/>
    <mergeCell ref="R331:R333"/>
    <mergeCell ref="S331:S333"/>
    <mergeCell ref="B337:B339"/>
    <mergeCell ref="C328:C330"/>
    <mergeCell ref="B322:B324"/>
    <mergeCell ref="S391:S393"/>
    <mergeCell ref="A373:A375"/>
    <mergeCell ref="B325:B327"/>
    <mergeCell ref="D379:D381"/>
    <mergeCell ref="E385:E387"/>
    <mergeCell ref="E370:E372"/>
    <mergeCell ref="A367:A369"/>
    <mergeCell ref="B349:B351"/>
    <mergeCell ref="A328:A330"/>
    <mergeCell ref="Q382:Q384"/>
    <mergeCell ref="Q343:Q345"/>
    <mergeCell ref="P352:P354"/>
    <mergeCell ref="Q367:Q369"/>
    <mergeCell ref="D382:D384"/>
    <mergeCell ref="P346:P348"/>
    <mergeCell ref="S379:S381"/>
    <mergeCell ref="S367:S369"/>
    <mergeCell ref="D337:D339"/>
    <mergeCell ref="R367:R369"/>
    <mergeCell ref="A358:A360"/>
    <mergeCell ref="B346:B348"/>
    <mergeCell ref="A352:A354"/>
    <mergeCell ref="R382:R384"/>
    <mergeCell ref="A379:A381"/>
    <mergeCell ref="P367:P369"/>
    <mergeCell ref="C349:C351"/>
    <mergeCell ref="B343:B345"/>
    <mergeCell ref="C364:C366"/>
    <mergeCell ref="C340:C342"/>
    <mergeCell ref="B340:B342"/>
    <mergeCell ref="R349:R351"/>
    <mergeCell ref="E352:E354"/>
    <mergeCell ref="S364:S366"/>
    <mergeCell ref="Q364:Q366"/>
    <mergeCell ref="Z229:Z231"/>
    <mergeCell ref="X238:X240"/>
    <mergeCell ref="Z235:Z237"/>
    <mergeCell ref="E358:E360"/>
    <mergeCell ref="C358:C360"/>
    <mergeCell ref="R232:R234"/>
    <mergeCell ref="B235:B237"/>
    <mergeCell ref="Q244:Q246"/>
    <mergeCell ref="Q262:Q264"/>
    <mergeCell ref="Q277:Q279"/>
    <mergeCell ref="Q253:Q255"/>
    <mergeCell ref="E244:E246"/>
    <mergeCell ref="B274:B276"/>
    <mergeCell ref="C274:C276"/>
    <mergeCell ref="P274:P276"/>
    <mergeCell ref="Q274:Q276"/>
    <mergeCell ref="X229:X231"/>
    <mergeCell ref="R244:R246"/>
    <mergeCell ref="P235:P237"/>
    <mergeCell ref="Q316:Q318"/>
    <mergeCell ref="R316:R318"/>
    <mergeCell ref="P298:P300"/>
    <mergeCell ref="E319:E321"/>
    <mergeCell ref="P301:P303"/>
    <mergeCell ref="D346:D348"/>
    <mergeCell ref="S334:S336"/>
    <mergeCell ref="S319:S321"/>
    <mergeCell ref="R307:R309"/>
    <mergeCell ref="S322:S324"/>
    <mergeCell ref="Q235:Q237"/>
    <mergeCell ref="T153:T155"/>
    <mergeCell ref="U334:U336"/>
    <mergeCell ref="C176:C178"/>
    <mergeCell ref="D176:D178"/>
    <mergeCell ref="E176:E178"/>
    <mergeCell ref="P176:P178"/>
    <mergeCell ref="C229:C231"/>
    <mergeCell ref="C220:C222"/>
    <mergeCell ref="Q217:Q219"/>
    <mergeCell ref="D220:D222"/>
    <mergeCell ref="C217:C219"/>
    <mergeCell ref="P223:P225"/>
    <mergeCell ref="P226:P228"/>
    <mergeCell ref="C214:C216"/>
    <mergeCell ref="S235:S237"/>
    <mergeCell ref="Y217:Y219"/>
    <mergeCell ref="X214:X216"/>
    <mergeCell ref="Q334:Q336"/>
    <mergeCell ref="R229:R231"/>
    <mergeCell ref="T295:T297"/>
    <mergeCell ref="Q295:Q297"/>
    <mergeCell ref="E292:E294"/>
    <mergeCell ref="P220:P222"/>
    <mergeCell ref="R199:R201"/>
    <mergeCell ref="R334:R336"/>
    <mergeCell ref="E214:E216"/>
    <mergeCell ref="T208:T210"/>
    <mergeCell ref="T226:T228"/>
    <mergeCell ref="T223:T225"/>
    <mergeCell ref="T232:T234"/>
    <mergeCell ref="T220:T222"/>
    <mergeCell ref="Q202:Q204"/>
    <mergeCell ref="S217:S219"/>
    <mergeCell ref="S229:S231"/>
    <mergeCell ref="Q238:Q240"/>
    <mergeCell ref="E229:E231"/>
    <mergeCell ref="D229:D231"/>
    <mergeCell ref="D232:D234"/>
    <mergeCell ref="E235:E237"/>
    <mergeCell ref="Q205:Q207"/>
    <mergeCell ref="Q232:Q234"/>
    <mergeCell ref="X223:X225"/>
    <mergeCell ref="P229:P231"/>
    <mergeCell ref="X217:X219"/>
    <mergeCell ref="W235:W237"/>
    <mergeCell ref="W238:W240"/>
    <mergeCell ref="Z223:Z225"/>
    <mergeCell ref="Z217:Z219"/>
    <mergeCell ref="P238:P240"/>
    <mergeCell ref="D205:D207"/>
    <mergeCell ref="P205:P207"/>
    <mergeCell ref="D211:D213"/>
    <mergeCell ref="S205:S207"/>
    <mergeCell ref="Q208:Q210"/>
    <mergeCell ref="R217:R219"/>
    <mergeCell ref="P217:P219"/>
    <mergeCell ref="Z238:Z240"/>
    <mergeCell ref="X235:X237"/>
    <mergeCell ref="R238:R240"/>
    <mergeCell ref="D217:D219"/>
    <mergeCell ref="R220:R222"/>
    <mergeCell ref="E208:E210"/>
    <mergeCell ref="Q229:Q231"/>
    <mergeCell ref="E232:E234"/>
    <mergeCell ref="S232:S234"/>
    <mergeCell ref="P241:P243"/>
    <mergeCell ref="B238:B240"/>
    <mergeCell ref="R235:R237"/>
    <mergeCell ref="P247:P249"/>
    <mergeCell ref="D265:D267"/>
    <mergeCell ref="C244:C246"/>
    <mergeCell ref="C265:C267"/>
    <mergeCell ref="E247:E249"/>
    <mergeCell ref="R247:R249"/>
    <mergeCell ref="S238:S240"/>
    <mergeCell ref="B265:B267"/>
    <mergeCell ref="P250:P252"/>
    <mergeCell ref="Q265:Q267"/>
    <mergeCell ref="D235:D237"/>
    <mergeCell ref="D238:D240"/>
    <mergeCell ref="E238:E240"/>
    <mergeCell ref="E250:E252"/>
    <mergeCell ref="B244:B246"/>
    <mergeCell ref="B241:B243"/>
    <mergeCell ref="E253:E255"/>
    <mergeCell ref="S259:S261"/>
    <mergeCell ref="E262:E264"/>
    <mergeCell ref="R241:R243"/>
    <mergeCell ref="C262:C264"/>
    <mergeCell ref="V176:V178"/>
    <mergeCell ref="W176:W178"/>
    <mergeCell ref="X176:X178"/>
    <mergeCell ref="Z176:Z178"/>
    <mergeCell ref="S223:S225"/>
    <mergeCell ref="S226:S228"/>
    <mergeCell ref="T196:T198"/>
    <mergeCell ref="U238:U240"/>
    <mergeCell ref="X199:X201"/>
    <mergeCell ref="R376:R378"/>
    <mergeCell ref="R361:R363"/>
    <mergeCell ref="T361:T363"/>
    <mergeCell ref="Z355:Z357"/>
    <mergeCell ref="D376:D378"/>
    <mergeCell ref="D367:D369"/>
    <mergeCell ref="T235:T237"/>
    <mergeCell ref="S295:S297"/>
    <mergeCell ref="P325:P327"/>
    <mergeCell ref="P307:P309"/>
    <mergeCell ref="E280:E282"/>
    <mergeCell ref="U364:U366"/>
    <mergeCell ref="V277:V279"/>
    <mergeCell ref="T292:T294"/>
    <mergeCell ref="X277:X279"/>
    <mergeCell ref="P295:P297"/>
    <mergeCell ref="P253:P255"/>
    <mergeCell ref="Q226:Q228"/>
    <mergeCell ref="D274:D276"/>
    <mergeCell ref="E274:E276"/>
    <mergeCell ref="Q247:Q249"/>
    <mergeCell ref="T229:T231"/>
    <mergeCell ref="E220:E222"/>
    <mergeCell ref="T176:T178"/>
    <mergeCell ref="D223:D225"/>
    <mergeCell ref="A223:A225"/>
    <mergeCell ref="A202:A204"/>
    <mergeCell ref="B205:B207"/>
    <mergeCell ref="A208:A210"/>
    <mergeCell ref="E196:E198"/>
    <mergeCell ref="A214:A216"/>
    <mergeCell ref="S184:S186"/>
    <mergeCell ref="S193:S195"/>
    <mergeCell ref="S199:S201"/>
    <mergeCell ref="R202:R204"/>
    <mergeCell ref="Q199:Q201"/>
    <mergeCell ref="Q196:Q198"/>
    <mergeCell ref="R196:R198"/>
    <mergeCell ref="C187:C189"/>
    <mergeCell ref="D214:D216"/>
    <mergeCell ref="S187:S189"/>
    <mergeCell ref="Q187:Q189"/>
    <mergeCell ref="C211:C213"/>
    <mergeCell ref="S214:S216"/>
    <mergeCell ref="R208:R210"/>
    <mergeCell ref="C223:C225"/>
    <mergeCell ref="Q176:Q178"/>
    <mergeCell ref="B217:B219"/>
    <mergeCell ref="B214:B216"/>
    <mergeCell ref="T202:T204"/>
    <mergeCell ref="S211:S213"/>
    <mergeCell ref="T211:T213"/>
    <mergeCell ref="R223:R225"/>
    <mergeCell ref="T214:T216"/>
    <mergeCell ref="A184:A186"/>
    <mergeCell ref="Z424:Z426"/>
    <mergeCell ref="D415:D417"/>
    <mergeCell ref="E415:E417"/>
    <mergeCell ref="P415:P417"/>
    <mergeCell ref="Q415:Q417"/>
    <mergeCell ref="Z167:Z169"/>
    <mergeCell ref="A170:A172"/>
    <mergeCell ref="B170:B172"/>
    <mergeCell ref="C170:C172"/>
    <mergeCell ref="D170:D172"/>
    <mergeCell ref="E170:E172"/>
    <mergeCell ref="P170:P172"/>
    <mergeCell ref="Q170:Q172"/>
    <mergeCell ref="R170:R172"/>
    <mergeCell ref="S170:S172"/>
    <mergeCell ref="T170:T172"/>
    <mergeCell ref="U170:U172"/>
    <mergeCell ref="V170:V172"/>
    <mergeCell ref="W170:W172"/>
    <mergeCell ref="X170:X172"/>
    <mergeCell ref="Z170:Z172"/>
    <mergeCell ref="B223:B225"/>
    <mergeCell ref="T217:T219"/>
    <mergeCell ref="T238:T240"/>
    <mergeCell ref="E217:E219"/>
    <mergeCell ref="E223:E225"/>
    <mergeCell ref="P211:P213"/>
    <mergeCell ref="S220:S222"/>
    <mergeCell ref="R211:R213"/>
    <mergeCell ref="A176:A178"/>
    <mergeCell ref="B202:B204"/>
    <mergeCell ref="S176:S178"/>
  </mergeCells>
  <phoneticPr fontId="3" type="noConversion"/>
  <pageMargins left="0.35433070866141736" right="0.19685039370078741" top="0.39370078740157483" bottom="0.39370078740157483" header="0.51181102362204722" footer="0.51181102362204722"/>
  <pageSetup paperSize="9" scale="46" fitToHeight="0" orientation="landscape" r:id="rId1"/>
  <headerFooter alignWithMargins="0"/>
</worksheet>
</file>

<file path=xl/worksheets/sheet2.xml><?xml version="1.0" encoding="utf-8"?>
<worksheet xmlns="http://schemas.openxmlformats.org/spreadsheetml/2006/main" xmlns:r="http://schemas.openxmlformats.org/officeDocument/2006/relationships">
  <dimension ref="B3:J14"/>
  <sheetViews>
    <sheetView workbookViewId="0">
      <selection activeCell="F29" sqref="F29"/>
    </sheetView>
  </sheetViews>
  <sheetFormatPr defaultRowHeight="15"/>
  <cols>
    <col min="2" max="2" width="17.5703125" customWidth="1"/>
    <col min="3" max="4" width="16.7109375" customWidth="1"/>
    <col min="5" max="5" width="19" customWidth="1"/>
    <col min="6" max="6" width="13.7109375" customWidth="1"/>
    <col min="7" max="7" width="16.5703125" customWidth="1"/>
    <col min="8" max="8" width="14.28515625" customWidth="1"/>
    <col min="9" max="9" width="16.28515625" customWidth="1"/>
    <col min="10" max="10" width="14.42578125" customWidth="1"/>
  </cols>
  <sheetData>
    <row r="3" spans="2:10">
      <c r="B3" s="15"/>
      <c r="C3" s="15"/>
      <c r="D3" s="15"/>
      <c r="E3" s="15"/>
      <c r="F3" s="15"/>
      <c r="G3" s="15"/>
      <c r="H3" s="15"/>
      <c r="I3" s="15"/>
      <c r="J3" s="15"/>
    </row>
    <row r="4" spans="2:10">
      <c r="B4" s="15"/>
      <c r="C4" s="15"/>
      <c r="D4" s="15"/>
      <c r="E4" s="15"/>
      <c r="F4" s="15"/>
      <c r="G4" s="15"/>
      <c r="H4" s="15"/>
      <c r="I4" s="15"/>
      <c r="J4" s="15"/>
    </row>
    <row r="5" spans="2:10">
      <c r="B5" s="15"/>
      <c r="C5" s="15"/>
      <c r="D5" s="15"/>
      <c r="E5" s="15"/>
      <c r="F5" s="15"/>
      <c r="G5" s="15"/>
      <c r="H5" s="15"/>
      <c r="I5" s="15"/>
      <c r="J5" s="15"/>
    </row>
    <row r="6" spans="2:10">
      <c r="B6" s="16"/>
      <c r="C6" s="16"/>
      <c r="D6" s="16"/>
      <c r="E6" s="16"/>
      <c r="F6" s="16"/>
      <c r="G6" s="16"/>
      <c r="H6" s="16"/>
      <c r="I6" s="16"/>
      <c r="J6" s="16"/>
    </row>
    <row r="7" spans="2:10">
      <c r="B7" s="16"/>
      <c r="C7" s="16"/>
      <c r="D7" s="16"/>
      <c r="E7" s="16"/>
      <c r="F7" s="16"/>
      <c r="G7" s="16"/>
      <c r="H7" s="16"/>
      <c r="I7" s="16"/>
      <c r="J7" s="16"/>
    </row>
    <row r="8" spans="2:10">
      <c r="B8" s="16"/>
      <c r="C8" s="16"/>
      <c r="D8" s="16"/>
      <c r="E8" s="16"/>
      <c r="F8" s="16"/>
      <c r="G8" s="16"/>
      <c r="H8" s="16"/>
      <c r="I8" s="16"/>
      <c r="J8" s="16"/>
    </row>
    <row r="9" spans="2:10">
      <c r="B9" s="15"/>
      <c r="C9" s="15"/>
      <c r="D9" s="15"/>
      <c r="E9" s="15"/>
      <c r="F9" s="15"/>
      <c r="G9" s="15"/>
      <c r="H9" s="15"/>
      <c r="I9" s="15"/>
      <c r="J9" s="15"/>
    </row>
    <row r="10" spans="2:10">
      <c r="B10" s="15"/>
      <c r="C10" s="15"/>
      <c r="D10" s="15"/>
      <c r="E10" s="15"/>
      <c r="F10" s="15"/>
      <c r="G10" s="15"/>
      <c r="H10" s="15"/>
      <c r="I10" s="15"/>
      <c r="J10" s="15"/>
    </row>
    <row r="11" spans="2:10">
      <c r="B11" s="15"/>
      <c r="C11" s="15"/>
      <c r="D11" s="15"/>
      <c r="E11" s="15"/>
      <c r="F11" s="15"/>
      <c r="G11" s="15"/>
      <c r="H11" s="15"/>
      <c r="I11" s="15"/>
      <c r="J11" s="15"/>
    </row>
    <row r="12" spans="2:10">
      <c r="B12" s="16"/>
      <c r="C12" s="16"/>
      <c r="D12" s="16"/>
      <c r="E12" s="16"/>
      <c r="F12" s="16"/>
      <c r="G12" s="16"/>
      <c r="H12" s="16"/>
      <c r="I12" s="16"/>
      <c r="J12" s="16"/>
    </row>
    <row r="13" spans="2:10">
      <c r="B13" s="16"/>
      <c r="C13" s="16"/>
      <c r="D13" s="16"/>
      <c r="E13" s="16"/>
      <c r="F13" s="16"/>
      <c r="G13" s="16"/>
      <c r="H13" s="16"/>
      <c r="I13" s="16"/>
      <c r="J13" s="16"/>
    </row>
    <row r="14" spans="2:10">
      <c r="B14" s="16"/>
      <c r="C14" s="16"/>
      <c r="D14" s="16"/>
      <c r="E14" s="16"/>
      <c r="F14" s="16"/>
      <c r="G14" s="16"/>
      <c r="H14" s="16"/>
      <c r="I14" s="16"/>
      <c r="J14" s="16"/>
    </row>
  </sheetData>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2019-12-30T10:12:51Z</cp:lastPrinted>
  <dcterms:created xsi:type="dcterms:W3CDTF">2006-09-28T05:33:49Z</dcterms:created>
  <dcterms:modified xsi:type="dcterms:W3CDTF">2025-06-02T09:32:52Z</dcterms:modified>
</cp:coreProperties>
</file>